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30" yWindow="-15" windowWidth="17835" windowHeight="12030"/>
  </bookViews>
  <sheets>
    <sheet name="Roerblad parameters" sheetId="1" r:id="rId1"/>
    <sheet name="NACA profielen" sheetId="2" r:id="rId2"/>
    <sheet name="AutoCad" sheetId="3" r:id="rId3"/>
  </sheets>
  <definedNames>
    <definedName name="_krd0">'NACA profielen'!$G$7</definedName>
    <definedName name="_krd1">'NACA profielen'!$J$7</definedName>
    <definedName name="_krd2">'NACA profielen'!$M$7</definedName>
    <definedName name="_krd3">'NACA profielen'!$P$7</definedName>
    <definedName name="naca">'NACA profielen'!$B$7</definedName>
    <definedName name="nrpoints">'NACA profielen'!$B$29</definedName>
  </definedNames>
  <calcPr calcId="125725"/>
</workbook>
</file>

<file path=xl/calcChain.xml><?xml version="1.0" encoding="utf-8"?>
<calcChain xmlns="http://schemas.openxmlformats.org/spreadsheetml/2006/main">
  <c r="C13" i="1"/>
  <c r="D7" i="2"/>
  <c r="F24" i="3"/>
  <c r="E24"/>
  <c r="D24" l="1"/>
  <c r="C24"/>
  <c r="F23"/>
  <c r="E23"/>
  <c r="D23"/>
  <c r="C23"/>
  <c r="B17"/>
  <c r="B14"/>
  <c r="B11"/>
  <c r="B8"/>
  <c r="C26" i="1"/>
  <c r="C15"/>
  <c r="B7" i="2"/>
  <c r="D30" s="1"/>
  <c r="B10"/>
  <c r="B11" l="1"/>
  <c r="C22" i="1"/>
  <c r="C9"/>
  <c r="B12" i="2" l="1"/>
  <c r="B13" l="1"/>
  <c r="B14" l="1"/>
  <c r="B15" s="1"/>
  <c r="B16" l="1"/>
  <c r="B17" l="1"/>
  <c r="B18" l="1"/>
  <c r="B19" l="1"/>
  <c r="B20" l="1"/>
  <c r="B21" l="1"/>
  <c r="B22" l="1"/>
  <c r="B23" l="1"/>
  <c r="B24" l="1"/>
  <c r="B25" l="1"/>
  <c r="B26" l="1"/>
  <c r="B27" l="1"/>
  <c r="B28" l="1"/>
  <c r="B29" l="1"/>
  <c r="C28" s="1"/>
  <c r="D28" s="1"/>
  <c r="C29" l="1"/>
  <c r="D29" s="1"/>
  <c r="C9"/>
  <c r="D9" s="1"/>
  <c r="C10"/>
  <c r="D10" s="1"/>
  <c r="C11"/>
  <c r="D11" s="1"/>
  <c r="C12"/>
  <c r="D12" s="1"/>
  <c r="C13"/>
  <c r="D13" s="1"/>
  <c r="C14"/>
  <c r="D14" s="1"/>
  <c r="C15"/>
  <c r="D15" s="1"/>
  <c r="C16"/>
  <c r="D16" s="1"/>
  <c r="C17"/>
  <c r="D17" s="1"/>
  <c r="C18"/>
  <c r="D18" s="1"/>
  <c r="C19"/>
  <c r="D19" s="1"/>
  <c r="C20"/>
  <c r="D20" s="1"/>
  <c r="C21"/>
  <c r="D21" s="1"/>
  <c r="C22"/>
  <c r="D22" s="1"/>
  <c r="C23"/>
  <c r="D23" s="1"/>
  <c r="C24"/>
  <c r="D24" s="1"/>
  <c r="C25"/>
  <c r="D25" s="1"/>
  <c r="C26"/>
  <c r="D26" s="1"/>
  <c r="C27"/>
  <c r="D27" s="1"/>
  <c r="L3" l="1"/>
  <c r="C6" i="3" s="1"/>
  <c r="J7" i="2" l="1"/>
  <c r="M7"/>
  <c r="P7"/>
  <c r="G7"/>
  <c r="G29" s="1"/>
  <c r="F19" l="1"/>
  <c r="F29"/>
  <c r="I28"/>
  <c r="I27"/>
  <c r="I23"/>
  <c r="I11"/>
  <c r="I24"/>
  <c r="I20"/>
  <c r="I12"/>
  <c r="I25"/>
  <c r="I13"/>
  <c r="I22"/>
  <c r="I14"/>
  <c r="J28"/>
  <c r="I16"/>
  <c r="I17"/>
  <c r="I26"/>
  <c r="I10"/>
  <c r="I29"/>
  <c r="I18"/>
  <c r="I19"/>
  <c r="I15"/>
  <c r="I21"/>
  <c r="J27"/>
  <c r="J17"/>
  <c r="J13"/>
  <c r="J21"/>
  <c r="J15"/>
  <c r="J14"/>
  <c r="J16"/>
  <c r="J22"/>
  <c r="J26"/>
  <c r="J11"/>
  <c r="J24"/>
  <c r="J20"/>
  <c r="J12"/>
  <c r="J23"/>
  <c r="J29"/>
  <c r="J19"/>
  <c r="J18"/>
  <c r="J10"/>
  <c r="J25"/>
  <c r="O28"/>
  <c r="O15"/>
  <c r="O12"/>
  <c r="O29"/>
  <c r="O25"/>
  <c r="O13"/>
  <c r="O14"/>
  <c r="O19"/>
  <c r="F34" i="3" s="1"/>
  <c r="O22" i="2"/>
  <c r="O10"/>
  <c r="O27"/>
  <c r="O11"/>
  <c r="O20"/>
  <c r="O18"/>
  <c r="O21"/>
  <c r="O26"/>
  <c r="F41" i="3" s="1"/>
  <c r="P28" i="2"/>
  <c r="O23"/>
  <c r="O24"/>
  <c r="O16"/>
  <c r="O17"/>
  <c r="F32" i="3" s="1"/>
  <c r="P19" i="2"/>
  <c r="P15"/>
  <c r="P11"/>
  <c r="P21"/>
  <c r="P12"/>
  <c r="P25"/>
  <c r="P27"/>
  <c r="P18"/>
  <c r="P17"/>
  <c r="P24"/>
  <c r="P13"/>
  <c r="P10"/>
  <c r="P23"/>
  <c r="P29"/>
  <c r="P16"/>
  <c r="P26"/>
  <c r="P14"/>
  <c r="P20"/>
  <c r="P22"/>
  <c r="L28"/>
  <c r="L16"/>
  <c r="L17"/>
  <c r="L26"/>
  <c r="L22"/>
  <c r="L10"/>
  <c r="L27"/>
  <c r="L23"/>
  <c r="L24"/>
  <c r="E39" i="3" s="1"/>
  <c r="L20" i="2"/>
  <c r="L18"/>
  <c r="M28"/>
  <c r="L19"/>
  <c r="L15"/>
  <c r="L12"/>
  <c r="E27" i="3" s="1"/>
  <c r="L29" i="2"/>
  <c r="L21"/>
  <c r="L13"/>
  <c r="L14"/>
  <c r="L11"/>
  <c r="L25"/>
  <c r="M24"/>
  <c r="M20"/>
  <c r="M16"/>
  <c r="M10"/>
  <c r="M13"/>
  <c r="M23"/>
  <c r="M26"/>
  <c r="M19"/>
  <c r="M12"/>
  <c r="M29"/>
  <c r="M15"/>
  <c r="M18"/>
  <c r="M14"/>
  <c r="M22"/>
  <c r="M21"/>
  <c r="M25"/>
  <c r="M27"/>
  <c r="M11"/>
  <c r="M17"/>
  <c r="G15"/>
  <c r="F18"/>
  <c r="G28"/>
  <c r="F23"/>
  <c r="C38" i="3" s="1"/>
  <c r="F27" i="2"/>
  <c r="G12"/>
  <c r="F16"/>
  <c r="G10"/>
  <c r="G26"/>
  <c r="G24"/>
  <c r="F13"/>
  <c r="F22"/>
  <c r="G17"/>
  <c r="G23"/>
  <c r="G20"/>
  <c r="G22"/>
  <c r="G18"/>
  <c r="G25"/>
  <c r="G16"/>
  <c r="F14"/>
  <c r="G19"/>
  <c r="G11"/>
  <c r="F26"/>
  <c r="F15"/>
  <c r="C30" i="3" s="1"/>
  <c r="F20" i="2"/>
  <c r="F24"/>
  <c r="F21"/>
  <c r="F28"/>
  <c r="G27"/>
  <c r="F17"/>
  <c r="F12"/>
  <c r="C27" i="3" s="1"/>
  <c r="F10" i="2"/>
  <c r="C25" i="3" s="1"/>
  <c r="G13" i="2"/>
  <c r="F11"/>
  <c r="G14"/>
  <c r="G21"/>
  <c r="F25"/>
  <c r="C36" i="3" l="1"/>
  <c r="C31"/>
  <c r="E42"/>
  <c r="F36"/>
  <c r="F42"/>
  <c r="F29"/>
  <c r="D34"/>
  <c r="D41"/>
  <c r="E36"/>
  <c r="D43"/>
  <c r="E43"/>
  <c r="E28"/>
  <c r="D33"/>
  <c r="D37"/>
  <c r="D42"/>
  <c r="F25"/>
  <c r="F38"/>
  <c r="C42"/>
  <c r="C32"/>
  <c r="E31"/>
  <c r="E32"/>
  <c r="D27"/>
  <c r="C34"/>
  <c r="C41"/>
  <c r="E38"/>
  <c r="F37"/>
  <c r="F43"/>
  <c r="F30"/>
  <c r="C33"/>
  <c r="F39"/>
  <c r="F27"/>
  <c r="E35"/>
  <c r="E29"/>
  <c r="E26"/>
  <c r="E41"/>
  <c r="F31"/>
  <c r="F26"/>
  <c r="E33"/>
  <c r="E40"/>
  <c r="E37"/>
  <c r="F35"/>
  <c r="F40"/>
  <c r="E34"/>
  <c r="E30"/>
  <c r="E25"/>
  <c r="F33"/>
  <c r="F28"/>
  <c r="D25"/>
  <c r="D40"/>
  <c r="D28"/>
  <c r="C39"/>
  <c r="D29"/>
  <c r="D38"/>
  <c r="D30"/>
  <c r="D26"/>
  <c r="C35"/>
  <c r="C26"/>
  <c r="C37"/>
  <c r="D36"/>
  <c r="D31"/>
  <c r="D39"/>
  <c r="C28"/>
  <c r="C29"/>
  <c r="C43"/>
  <c r="C40"/>
  <c r="D32"/>
  <c r="D35"/>
  <c r="D44"/>
  <c r="C44"/>
  <c r="E44"/>
  <c r="F44"/>
  <c r="B15" l="1"/>
  <c r="B18"/>
  <c r="B9"/>
  <c r="B12"/>
</calcChain>
</file>

<file path=xl/sharedStrings.xml><?xml version="1.0" encoding="utf-8"?>
<sst xmlns="http://schemas.openxmlformats.org/spreadsheetml/2006/main" count="87" uniqueCount="57">
  <si>
    <t>m2</t>
  </si>
  <si>
    <t>dikte roerkoning</t>
  </si>
  <si>
    <t>mm</t>
  </si>
  <si>
    <t>Balansdeel werkelijk oppervlakte</t>
  </si>
  <si>
    <t>werkelijk nieuw roeroppervlak</t>
  </si>
  <si>
    <t>nieuw roeroppervlak/adw zeiloppervlak wordt</t>
  </si>
  <si>
    <t>Balansdeel/roeroppervlak wordt dan</t>
  </si>
  <si>
    <t>gekozen roeroppervlak (doeloppervlak)</t>
  </si>
  <si>
    <t>theoretisch balansdeel roer (doelpercentage)</t>
  </si>
  <si>
    <t>koorde</t>
  </si>
  <si>
    <t>x</t>
  </si>
  <si>
    <t>y</t>
  </si>
  <si>
    <t>NACA profielen</t>
  </si>
  <si>
    <t>Grootste koorde is</t>
  </si>
  <si>
    <t>nr</t>
  </si>
  <si>
    <t xml:space="preserve">NACA </t>
  </si>
  <si>
    <t>Grootste dikte praktisch</t>
  </si>
  <si>
    <t>x [ mm]</t>
  </si>
  <si>
    <t>y [mm]</t>
  </si>
  <si>
    <t>Het  theoretische NACA profiel is dan</t>
  </si>
  <si>
    <t>vuistregel: theoretisch roeroppervlak/adw zeiloppervlak</t>
  </si>
  <si>
    <t>theoretisch roeroppervlak op basis van vuistregel</t>
  </si>
  <si>
    <t>Alleen in de gele vakken iets invullen!</t>
  </si>
  <si>
    <t>Onderstaande plot is alleen bedoeld voor visuele controle en is niet op schaal.</t>
  </si>
  <si>
    <t>--&gt; nodig ivm latere check op dikte tpv roerkoning. Er wordt hier niets uitgerekend met dit getal.</t>
  </si>
  <si>
    <t>--&gt;  eventueel kan hier een afwijkend oppervlak worden ingevuld, bijvoorbeeld omdat de klasseregels een maximale maat geven.</t>
  </si>
  <si>
    <t>--&gt; gemeten in CAD of van tekening</t>
  </si>
  <si>
    <t>--&gt; bij wijze van controle ten opzichtte van de 'vuistregel'.</t>
  </si>
  <si>
    <t>--&gt; controle of het oppervlakte in de buurt komt van het gewenste balansdeel</t>
  </si>
  <si>
    <t>--&gt; de langste koorde gemeten in CAD of van tekening. Hier heeft het blad zijn grootste dikte.</t>
  </si>
  <si>
    <t>--&gt; dit wordt gebruikt voor het uitrekenen van de profielen, zie tab 'NACA profielen'</t>
  </si>
  <si>
    <t>totaal aandewindse zeiloppervlakte</t>
  </si>
  <si>
    <t>zeiloppervlak fok of genua</t>
  </si>
  <si>
    <t>zeiloppervlak grootzeil</t>
  </si>
  <si>
    <t>theoretisch oppervlak balansdeel (doeloppervlak)</t>
  </si>
  <si>
    <t>Extra lengte koordes 'a'</t>
  </si>
  <si>
    <t>Auteur: Timo Giling 2013</t>
  </si>
  <si>
    <t xml:space="preserve">Halve breedte van de achterrand 'd' </t>
  </si>
  <si>
    <t>profielmal</t>
  </si>
  <si>
    <r>
      <t>Gekozen NACA profiel (</t>
    </r>
    <r>
      <rPr>
        <sz val="11"/>
        <color theme="1"/>
        <rFont val="Calibri"/>
        <family val="2"/>
        <scheme val="minor"/>
      </rPr>
      <t>≤ theoretisch profiel)</t>
    </r>
  </si>
  <si>
    <t>De eerste set kolommen is de modelvorm, uitgerekend op basis van het in het 'parameters' tabblad vastgestelde NACA-profiel. Daarachter staan 4 kolommen, dit zijn de maten van de profielmalletjes. Alleen in de gele vakken iets invullen!  LET OP:  Om een achterrand met een bepaalde breedte (b.v. 4mm) te krijgen worden de koordes waarmee wordt gerekend verlengd met een lengte 'a'. De berekende profielen moeten vervolgens worden 'afgekapt' op 'a' mm van de berekende achterrand. De gewenste breedte van de achterrand kan worden opgegeven in milimeters. Zie ook de tekening onderaan deze pagina.</t>
  </si>
  <si>
    <t>--&gt; Dit geeft een richtgetal om het ontwerp mee te maken.</t>
  </si>
  <si>
    <t>--&gt;  17% wordt vaak genoemd als een goede balansverhouding. Meer dan 18% wordt afgeraden.</t>
  </si>
  <si>
    <t>koorde + a</t>
  </si>
  <si>
    <t>--&gt;  theoretisch tussen de 1 en 2%. Vaak wordt 1,4% genoemd als optimum.</t>
  </si>
  <si>
    <t>Berekeningen Roerblad Zeilboot</t>
  </si>
  <si>
    <t>Roerblad parameters</t>
  </si>
  <si>
    <t>AutoCad</t>
  </si>
  <si>
    <t>Let er op dat je de achterrand nog handmatig moet 'afkappen' om de juiste breedte te verkrijgen.</t>
  </si>
  <si>
    <t>Onderstaand staan dezelfde coördinaten nogmaals, maar dan onder elkaar. Voor sommige CAD programma's is dit praktischer.</t>
  </si>
  <si>
    <t>AutoCad is heel handig om de profielmallen exact te plotten. Hiervoor wordt het 'SPLINE' commando gebruikt in combinatie met de x-y coördinaten die op het tabblad 'NACA profielen'  zijn uitgerekend. Kopiëer hiervoor de volledige 'SPLINE' string  en plak deze in AutoCad in de command line. Sluit ieder SPLINE commando af door 4x op enter te drukken.</t>
  </si>
  <si>
    <t>Andere CAD programma's vragen mogelijk om andere commando's. Hiervoor kan je de formules aanpassen, maar het is wellicht eenvoudiger om de tekst in de gekopiëerde strings zelf aan te passen, bijvoorbeeld in Windows Notepad.</t>
  </si>
  <si>
    <t xml:space="preserve">--&gt; in dit voor voorbeeld:  6 platen van 10,0 mm (let op: de gemeten houtdikte wijkt vaak af van de opgegeven dikte). </t>
  </si>
  <si>
    <t>Lengte</t>
  </si>
  <si>
    <t>lengte onder waterlijn</t>
  </si>
  <si>
    <t>nvt</t>
  </si>
  <si>
    <t>mm2</t>
  </si>
</sst>
</file>

<file path=xl/styles.xml><?xml version="1.0" encoding="utf-8"?>
<styleSheet xmlns="http://schemas.openxmlformats.org/spreadsheetml/2006/main">
  <numFmts count="10">
    <numFmt numFmtId="164" formatCode="0.0%"/>
    <numFmt numFmtId="165" formatCode="0.000"/>
    <numFmt numFmtId="166" formatCode="0.0000"/>
    <numFmt numFmtId="167" formatCode="0.0"/>
    <numFmt numFmtId="168" formatCode="&quot;00&quot;#.0"/>
    <numFmt numFmtId="169" formatCode="0.00000"/>
    <numFmt numFmtId="170" formatCode="0.0\ &quot;mm&quot;"/>
    <numFmt numFmtId="171" formatCode="&quot;Profielmal&quot;\ @"/>
    <numFmt numFmtId="172" formatCode="&quot;00&quot;00.0"/>
    <numFmt numFmtId="173" formatCode="&quot;Hiervoor moet je ieder profiel op &quot;0.0&quot; mm van de achterrand afkappen.&quot;"/>
  </numFmts>
  <fonts count="13">
    <font>
      <sz val="11"/>
      <color theme="1"/>
      <name val="Calibri"/>
      <family val="2"/>
      <scheme val="minor"/>
    </font>
    <font>
      <sz val="11"/>
      <color theme="1"/>
      <name val="Calibri"/>
      <family val="2"/>
      <scheme val="minor"/>
    </font>
    <font>
      <b/>
      <sz val="11"/>
      <color theme="1"/>
      <name val="Calibri"/>
      <family val="2"/>
      <scheme val="minor"/>
    </font>
    <font>
      <sz val="10"/>
      <name val="Arial"/>
    </font>
    <font>
      <sz val="10"/>
      <name val="Arial"/>
      <family val="2"/>
    </font>
    <font>
      <b/>
      <sz val="10"/>
      <name val="Arial"/>
      <family val="2"/>
    </font>
    <font>
      <sz val="11"/>
      <name val="Calibri"/>
      <family val="2"/>
      <scheme val="minor"/>
    </font>
    <font>
      <sz val="11"/>
      <color rgb="FF0000FF"/>
      <name val="Calibri"/>
      <family val="2"/>
      <scheme val="minor"/>
    </font>
    <font>
      <b/>
      <sz val="11"/>
      <name val="Calibri"/>
      <family val="2"/>
      <scheme val="minor"/>
    </font>
    <font>
      <b/>
      <sz val="12"/>
      <name val="Calibri"/>
      <family val="2"/>
      <scheme val="minor"/>
    </font>
    <font>
      <sz val="10"/>
      <color theme="0"/>
      <name val="Arial"/>
      <family val="2"/>
    </font>
    <font>
      <i/>
      <sz val="10"/>
      <name val="Arial"/>
      <family val="2"/>
    </font>
    <font>
      <u/>
      <sz val="10"/>
      <name val="Arial"/>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95">
    <xf numFmtId="0" fontId="0" fillId="0" borderId="0" xfId="0"/>
    <xf numFmtId="0" fontId="0" fillId="0" borderId="0" xfId="0" applyAlignment="1">
      <alignment horizontal="right"/>
    </xf>
    <xf numFmtId="10" fontId="0" fillId="0" borderId="0" xfId="1" applyNumberFormat="1" applyFont="1"/>
    <xf numFmtId="164" fontId="0" fillId="0" borderId="0" xfId="1" applyNumberFormat="1" applyFont="1"/>
    <xf numFmtId="166" fontId="0" fillId="0" borderId="0" xfId="0" applyNumberFormat="1"/>
    <xf numFmtId="0" fontId="3" fillId="0" borderId="0" xfId="2"/>
    <xf numFmtId="0" fontId="4" fillId="0" borderId="0" xfId="2" applyFont="1"/>
    <xf numFmtId="0" fontId="0" fillId="0" borderId="0" xfId="0" applyProtection="1"/>
    <xf numFmtId="169" fontId="6" fillId="0" borderId="0" xfId="0" applyNumberFormat="1" applyFont="1" applyAlignment="1" applyProtection="1">
      <alignment horizontal="center"/>
    </xf>
    <xf numFmtId="0" fontId="8" fillId="0" borderId="0" xfId="0" applyFont="1" applyAlignment="1" applyProtection="1">
      <alignment horizontal="center"/>
    </xf>
    <xf numFmtId="0" fontId="5" fillId="2" borderId="5" xfId="2" applyFont="1" applyFill="1" applyBorder="1" applyAlignment="1">
      <alignment horizontal="center"/>
    </xf>
    <xf numFmtId="169" fontId="6" fillId="0" borderId="0" xfId="0" applyNumberFormat="1" applyFont="1" applyFill="1" applyBorder="1" applyAlignment="1" applyProtection="1">
      <alignment horizontal="center"/>
    </xf>
    <xf numFmtId="0" fontId="6" fillId="0" borderId="0" xfId="0" applyFont="1" applyFill="1" applyProtection="1"/>
    <xf numFmtId="0" fontId="9" fillId="0" borderId="0" xfId="0" applyFont="1" applyFill="1" applyAlignment="1" applyProtection="1">
      <alignment horizontal="center"/>
    </xf>
    <xf numFmtId="164" fontId="0" fillId="0" borderId="0" xfId="0" applyNumberFormat="1" applyFill="1" applyAlignment="1" applyProtection="1">
      <alignment horizontal="right" indent="1"/>
    </xf>
    <xf numFmtId="0" fontId="8" fillId="0" borderId="0" xfId="0" applyFont="1" applyFill="1" applyAlignment="1" applyProtection="1">
      <alignment horizontal="center"/>
    </xf>
    <xf numFmtId="169" fontId="7" fillId="0" borderId="0" xfId="0" applyNumberFormat="1" applyFont="1" applyFill="1" applyAlignment="1" applyProtection="1">
      <alignment horizontal="center"/>
    </xf>
    <xf numFmtId="0" fontId="3" fillId="0" borderId="0" xfId="2" applyFill="1"/>
    <xf numFmtId="0" fontId="4" fillId="2" borderId="0" xfId="2" applyFont="1" applyFill="1" applyBorder="1" applyAlignment="1">
      <alignment horizontal="right"/>
    </xf>
    <xf numFmtId="0" fontId="0" fillId="2" borderId="10" xfId="0" applyFill="1" applyBorder="1"/>
    <xf numFmtId="0" fontId="0" fillId="2" borderId="0" xfId="0" applyFill="1"/>
    <xf numFmtId="9" fontId="0" fillId="2" borderId="0" xfId="0" applyNumberFormat="1" applyFill="1"/>
    <xf numFmtId="0" fontId="0" fillId="2" borderId="0" xfId="0" applyFill="1" applyBorder="1"/>
    <xf numFmtId="0" fontId="0" fillId="3" borderId="0" xfId="0" applyFill="1"/>
    <xf numFmtId="0" fontId="2" fillId="3" borderId="0" xfId="0" applyFont="1" applyFill="1"/>
    <xf numFmtId="0" fontId="0" fillId="3" borderId="0" xfId="0" quotePrefix="1" applyFill="1"/>
    <xf numFmtId="0" fontId="0" fillId="3" borderId="0" xfId="0" applyFill="1" applyAlignment="1">
      <alignment horizontal="left"/>
    </xf>
    <xf numFmtId="0" fontId="0" fillId="3" borderId="0" xfId="0" applyFill="1" applyBorder="1" applyAlignment="1">
      <alignment horizontal="left"/>
    </xf>
    <xf numFmtId="0" fontId="0" fillId="3" borderId="0" xfId="0" applyFill="1" applyBorder="1"/>
    <xf numFmtId="0" fontId="0" fillId="3" borderId="0" xfId="0" quotePrefix="1" applyFill="1" applyBorder="1"/>
    <xf numFmtId="10" fontId="0" fillId="3" borderId="0" xfId="1" applyNumberFormat="1" applyFont="1" applyFill="1" applyBorder="1"/>
    <xf numFmtId="164" fontId="0" fillId="3" borderId="0" xfId="1" applyNumberFormat="1" applyFont="1" applyFill="1" applyBorder="1"/>
    <xf numFmtId="168" fontId="0" fillId="3" borderId="0" xfId="0" applyNumberFormat="1" applyFill="1"/>
    <xf numFmtId="0" fontId="0" fillId="3" borderId="0" xfId="0" applyNumberFormat="1" applyFill="1"/>
    <xf numFmtId="0" fontId="3" fillId="3" borderId="0" xfId="2" applyFill="1"/>
    <xf numFmtId="0" fontId="5" fillId="3" borderId="0" xfId="2" applyFont="1" applyFill="1"/>
    <xf numFmtId="0" fontId="10" fillId="3" borderId="1" xfId="2" applyFont="1" applyFill="1" applyBorder="1" applyAlignment="1">
      <alignment horizontal="center"/>
    </xf>
    <xf numFmtId="0" fontId="4" fillId="3" borderId="9" xfId="2" applyFont="1" applyFill="1" applyBorder="1" applyAlignment="1">
      <alignment horizontal="right"/>
    </xf>
    <xf numFmtId="0" fontId="3" fillId="3" borderId="4" xfId="2" applyFill="1" applyBorder="1"/>
    <xf numFmtId="0" fontId="4" fillId="3" borderId="6" xfId="2" applyFont="1" applyFill="1" applyBorder="1" applyAlignment="1">
      <alignment horizontal="center"/>
    </xf>
    <xf numFmtId="0" fontId="4" fillId="3" borderId="4" xfId="2" applyFont="1" applyFill="1" applyBorder="1" applyAlignment="1">
      <alignment horizontal="center"/>
    </xf>
    <xf numFmtId="0" fontId="11" fillId="3" borderId="7" xfId="2" applyFont="1" applyFill="1" applyBorder="1" applyAlignment="1">
      <alignment horizontal="center"/>
    </xf>
    <xf numFmtId="0" fontId="11" fillId="3" borderId="5" xfId="2" applyFont="1" applyFill="1" applyBorder="1" applyAlignment="1">
      <alignment horizontal="center"/>
    </xf>
    <xf numFmtId="0" fontId="5" fillId="3" borderId="4" xfId="2" applyFont="1" applyFill="1" applyBorder="1" applyAlignment="1">
      <alignment horizontal="center"/>
    </xf>
    <xf numFmtId="0" fontId="4" fillId="3" borderId="0" xfId="2" applyFont="1" applyFill="1"/>
    <xf numFmtId="165" fontId="4" fillId="3" borderId="7" xfId="2" applyNumberFormat="1" applyFont="1" applyFill="1" applyBorder="1"/>
    <xf numFmtId="165" fontId="4" fillId="3" borderId="5" xfId="2" applyNumberFormat="1" applyFont="1" applyFill="1" applyBorder="1"/>
    <xf numFmtId="0" fontId="4" fillId="3" borderId="4" xfId="2" applyFont="1" applyFill="1" applyBorder="1"/>
    <xf numFmtId="167" fontId="4" fillId="3" borderId="6" xfId="2" applyNumberFormat="1" applyFont="1" applyFill="1" applyBorder="1"/>
    <xf numFmtId="167" fontId="4" fillId="3" borderId="5" xfId="2" applyNumberFormat="1" applyFont="1" applyFill="1" applyBorder="1"/>
    <xf numFmtId="167" fontId="4" fillId="3" borderId="4" xfId="2" applyNumberFormat="1" applyFont="1" applyFill="1" applyBorder="1"/>
    <xf numFmtId="0" fontId="3" fillId="3" borderId="6" xfId="2" applyFill="1" applyBorder="1" applyAlignment="1">
      <alignment horizontal="center"/>
    </xf>
    <xf numFmtId="167" fontId="3" fillId="3" borderId="6" xfId="2" applyNumberFormat="1" applyFill="1" applyBorder="1"/>
    <xf numFmtId="167" fontId="3" fillId="3" borderId="5" xfId="2" applyNumberFormat="1" applyFill="1" applyBorder="1"/>
    <xf numFmtId="167" fontId="3" fillId="3" borderId="4" xfId="2" applyNumberFormat="1" applyFill="1" applyBorder="1"/>
    <xf numFmtId="0" fontId="4" fillId="3" borderId="3" xfId="2" applyFont="1" applyFill="1" applyBorder="1" applyAlignment="1">
      <alignment horizontal="center"/>
    </xf>
    <xf numFmtId="165" fontId="4" fillId="3" borderId="8" xfId="2" applyNumberFormat="1" applyFont="1" applyFill="1" applyBorder="1"/>
    <xf numFmtId="165" fontId="4" fillId="3" borderId="2" xfId="2" applyNumberFormat="1" applyFont="1" applyFill="1" applyBorder="1"/>
    <xf numFmtId="167" fontId="3" fillId="3" borderId="3" xfId="2" applyNumberFormat="1" applyFill="1" applyBorder="1"/>
    <xf numFmtId="167" fontId="3" fillId="3" borderId="2" xfId="2" applyNumberFormat="1" applyFill="1" applyBorder="1"/>
    <xf numFmtId="167" fontId="4" fillId="3" borderId="3" xfId="2" applyNumberFormat="1" applyFont="1" applyFill="1" applyBorder="1"/>
    <xf numFmtId="165" fontId="0" fillId="2" borderId="0" xfId="0" applyNumberFormat="1" applyFill="1" applyBorder="1"/>
    <xf numFmtId="165" fontId="0" fillId="3" borderId="0" xfId="0" applyNumberFormat="1" applyFill="1"/>
    <xf numFmtId="165" fontId="0" fillId="2" borderId="0" xfId="0" applyNumberFormat="1" applyFill="1"/>
    <xf numFmtId="164" fontId="0" fillId="2" borderId="0" xfId="1" applyNumberFormat="1" applyFont="1" applyFill="1"/>
    <xf numFmtId="0" fontId="4" fillId="3" borderId="0" xfId="2" applyFont="1" applyFill="1" applyBorder="1" applyAlignment="1">
      <alignment horizontal="center"/>
    </xf>
    <xf numFmtId="165" fontId="4" fillId="3" borderId="0" xfId="2" applyNumberFormat="1" applyFont="1" applyFill="1" applyBorder="1"/>
    <xf numFmtId="0" fontId="3" fillId="3" borderId="0" xfId="2" applyFill="1" applyBorder="1"/>
    <xf numFmtId="167" fontId="3" fillId="3" borderId="0" xfId="2" applyNumberFormat="1" applyFill="1" applyBorder="1"/>
    <xf numFmtId="167" fontId="4" fillId="3" borderId="0" xfId="2" applyNumberFormat="1" applyFont="1" applyFill="1" applyBorder="1"/>
    <xf numFmtId="0" fontId="4" fillId="3" borderId="0" xfId="2" applyFont="1" applyFill="1" applyAlignment="1">
      <alignment horizontal="left" vertical="center" wrapText="1"/>
    </xf>
    <xf numFmtId="0" fontId="3" fillId="3" borderId="0" xfId="2" applyFill="1" applyAlignment="1">
      <alignment horizontal="left" vertical="center" wrapText="1"/>
    </xf>
    <xf numFmtId="0" fontId="4" fillId="3" borderId="0" xfId="2" applyFont="1" applyFill="1" applyAlignment="1">
      <alignment horizontal="right" vertical="center"/>
    </xf>
    <xf numFmtId="0" fontId="4" fillId="3" borderId="13" xfId="2" applyFont="1" applyFill="1" applyBorder="1" applyAlignment="1">
      <alignment horizontal="center"/>
    </xf>
    <xf numFmtId="0" fontId="4" fillId="3" borderId="14" xfId="2" applyFont="1" applyFill="1" applyBorder="1" applyAlignment="1">
      <alignment horizontal="center"/>
    </xf>
    <xf numFmtId="0" fontId="4" fillId="3" borderId="1" xfId="2" applyFont="1" applyFill="1" applyBorder="1" applyAlignment="1">
      <alignment horizontal="center" vertical="center"/>
    </xf>
    <xf numFmtId="0" fontId="5" fillId="2" borderId="11" xfId="2" applyFont="1" applyFill="1" applyBorder="1" applyAlignment="1">
      <alignment horizontal="center" vertical="center"/>
    </xf>
    <xf numFmtId="0" fontId="3" fillId="3" borderId="4" xfId="2" applyFill="1" applyBorder="1" applyAlignment="1">
      <alignment horizontal="left" vertical="center"/>
    </xf>
    <xf numFmtId="170" fontId="5" fillId="2" borderId="12" xfId="2" applyNumberFormat="1" applyFont="1" applyFill="1" applyBorder="1" applyAlignment="1">
      <alignment horizontal="center" vertical="center"/>
    </xf>
    <xf numFmtId="0" fontId="0" fillId="3" borderId="0" xfId="0" applyFont="1" applyFill="1" applyBorder="1"/>
    <xf numFmtId="167" fontId="0" fillId="2" borderId="0" xfId="0" applyNumberFormat="1" applyFill="1"/>
    <xf numFmtId="0" fontId="3" fillId="3" borderId="0" xfId="2" applyFill="1" applyAlignment="1">
      <alignment horizontal="left"/>
    </xf>
    <xf numFmtId="171" fontId="3" fillId="3" borderId="0" xfId="2" applyNumberFormat="1" applyFill="1" applyAlignment="1">
      <alignment horizontal="left"/>
    </xf>
    <xf numFmtId="0" fontId="12" fillId="3" borderId="0" xfId="2" applyFont="1" applyFill="1"/>
    <xf numFmtId="0" fontId="4" fillId="3" borderId="0" xfId="2" applyNumberFormat="1" applyFont="1" applyFill="1"/>
    <xf numFmtId="170" fontId="3" fillId="3" borderId="12" xfId="2" applyNumberFormat="1" applyFill="1" applyBorder="1" applyAlignment="1">
      <alignment horizontal="center" vertical="center"/>
    </xf>
    <xf numFmtId="167" fontId="4" fillId="0" borderId="2" xfId="2" applyNumberFormat="1" applyFont="1" applyFill="1" applyBorder="1" applyAlignment="1">
      <alignment horizontal="center"/>
    </xf>
    <xf numFmtId="172" fontId="0" fillId="2" borderId="0" xfId="0" applyNumberFormat="1" applyFill="1"/>
    <xf numFmtId="172" fontId="4" fillId="0" borderId="11" xfId="2" applyNumberFormat="1" applyFont="1" applyFill="1" applyBorder="1" applyAlignment="1">
      <alignment horizontal="center"/>
    </xf>
    <xf numFmtId="165" fontId="10" fillId="3" borderId="0" xfId="2" applyNumberFormat="1" applyFont="1" applyFill="1" applyBorder="1"/>
    <xf numFmtId="0" fontId="4" fillId="3" borderId="0" xfId="2" applyFont="1" applyFill="1" applyAlignment="1">
      <alignment horizontal="left" vertical="center" wrapText="1"/>
    </xf>
    <xf numFmtId="0" fontId="3" fillId="3" borderId="0" xfId="2" applyFill="1" applyAlignment="1">
      <alignment horizontal="left" vertical="center" wrapText="1"/>
    </xf>
    <xf numFmtId="0" fontId="4" fillId="3" borderId="0" xfId="2" applyFont="1" applyFill="1" applyAlignment="1">
      <alignment horizontal="left" vertical="top" wrapText="1"/>
    </xf>
    <xf numFmtId="173" fontId="4" fillId="3" borderId="0" xfId="2" applyNumberFormat="1" applyFont="1" applyFill="1" applyAlignment="1">
      <alignment horizontal="left" vertical="top" wrapText="1"/>
    </xf>
    <xf numFmtId="0" fontId="4" fillId="3" borderId="0" xfId="2" applyFont="1" applyFill="1" applyAlignment="1">
      <alignment horizontal="left" wrapText="1"/>
    </xf>
  </cellXfs>
  <cellStyles count="3">
    <cellStyle name="Procent" xfId="1" builtinId="5"/>
    <cellStyle name="Standaard" xfId="0" builtinId="0"/>
    <cellStyle name="Standaard 2"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nl-NL"/>
  <c:chart>
    <c:plotArea>
      <c:layout/>
      <c:scatterChart>
        <c:scatterStyle val="lineMarker"/>
        <c:ser>
          <c:idx val="0"/>
          <c:order val="0"/>
          <c:spPr>
            <a:ln w="19050">
              <a:solidFill>
                <a:srgbClr val="FF0000"/>
              </a:solidFill>
            </a:ln>
          </c:spPr>
          <c:marker>
            <c:symbol val="circle"/>
            <c:size val="2"/>
            <c:spPr>
              <a:solidFill>
                <a:srgbClr val="FFFFFF"/>
              </a:solidFill>
              <a:ln w="19050">
                <a:solidFill>
                  <a:srgbClr val="FF0000"/>
                </a:solidFill>
              </a:ln>
            </c:spPr>
          </c:marker>
          <c:xVal>
            <c:numRef>
              <c:f>'NACA profielen'!$C$9:$C$29</c:f>
              <c:numCache>
                <c:formatCode>0.000</c:formatCode>
                <c:ptCount val="21"/>
                <c:pt idx="0">
                  <c:v>0</c:v>
                </c:pt>
                <c:pt idx="1">
                  <c:v>3.0826662668720362E-3</c:v>
                </c:pt>
                <c:pt idx="2">
                  <c:v>1.231165940486223E-2</c:v>
                </c:pt>
                <c:pt idx="3">
                  <c:v>2.7630079602323443E-2</c:v>
                </c:pt>
                <c:pt idx="4">
                  <c:v>4.8943483704846469E-2</c:v>
                </c:pt>
                <c:pt idx="5">
                  <c:v>7.6120467488713262E-2</c:v>
                </c:pt>
                <c:pt idx="6">
                  <c:v>0.1089934758116321</c:v>
                </c:pt>
                <c:pt idx="7">
                  <c:v>0.14735983564590782</c:v>
                </c:pt>
                <c:pt idx="8">
                  <c:v>0.19098300562505255</c:v>
                </c:pt>
                <c:pt idx="9">
                  <c:v>0.23959403439996907</c:v>
                </c:pt>
                <c:pt idx="10">
                  <c:v>0.29289321881345243</c:v>
                </c:pt>
                <c:pt idx="11">
                  <c:v>0.35055195166981634</c:v>
                </c:pt>
                <c:pt idx="12">
                  <c:v>0.41221474770752686</c:v>
                </c:pt>
                <c:pt idx="13">
                  <c:v>0.47750143528405109</c:v>
                </c:pt>
                <c:pt idx="14">
                  <c:v>0.54600950026045325</c:v>
                </c:pt>
                <c:pt idx="15">
                  <c:v>0.61731656763491016</c:v>
                </c:pt>
                <c:pt idx="16">
                  <c:v>0.69098300562505255</c:v>
                </c:pt>
                <c:pt idx="17">
                  <c:v>0.76655463614409447</c:v>
                </c:pt>
                <c:pt idx="18">
                  <c:v>0.84356553495976905</c:v>
                </c:pt>
                <c:pt idx="19">
                  <c:v>0.92154090427215496</c:v>
                </c:pt>
                <c:pt idx="20">
                  <c:v>0.99999999999999989</c:v>
                </c:pt>
              </c:numCache>
            </c:numRef>
          </c:xVal>
          <c:yVal>
            <c:numRef>
              <c:f>'NACA profielen'!$D$9:$D$29</c:f>
              <c:numCache>
                <c:formatCode>0.000</c:formatCode>
                <c:ptCount val="21"/>
                <c:pt idx="0">
                  <c:v>0</c:v>
                </c:pt>
                <c:pt idx="1">
                  <c:v>1.1893763445232337E-2</c:v>
                </c:pt>
                <c:pt idx="2">
                  <c:v>2.4853464765697993E-2</c:v>
                </c:pt>
                <c:pt idx="3">
                  <c:v>3.6981572170717611E-2</c:v>
                </c:pt>
                <c:pt idx="4">
                  <c:v>4.8116230076709253E-2</c:v>
                </c:pt>
                <c:pt idx="5">
                  <c:v>5.8061842020373414E-2</c:v>
                </c:pt>
                <c:pt idx="6">
                  <c:v>6.6608371457720653E-2</c:v>
                </c:pt>
                <c:pt idx="7">
                  <c:v>7.3552187132395086E-2</c:v>
                </c:pt>
                <c:pt idx="8">
                  <c:v>7.8716089587531762E-2</c:v>
                </c:pt>
                <c:pt idx="9">
                  <c:v>8.1966225108346363E-2</c:v>
                </c:pt>
                <c:pt idx="10">
                  <c:v>8.3223918383790757E-2</c:v>
                </c:pt>
                <c:pt idx="11">
                  <c:v>8.2471003899733122E-2</c:v>
                </c:pt>
                <c:pt idx="12">
                  <c:v>7.9747952962190491E-2</c:v>
                </c:pt>
                <c:pt idx="13">
                  <c:v>7.5144904250006306E-2</c:v>
                </c:pt>
                <c:pt idx="14">
                  <c:v>6.8786525820516684E-2</c:v>
                </c:pt>
                <c:pt idx="15">
                  <c:v>6.0812378038452283E-2</c:v>
                </c:pt>
                <c:pt idx="16">
                  <c:v>5.1355029024247573E-2</c:v>
                </c:pt>
                <c:pt idx="17">
                  <c:v>4.0518530935351349E-2</c:v>
                </c:pt>
                <c:pt idx="18">
                  <c:v>2.8359952652116906E-2</c:v>
                </c:pt>
                <c:pt idx="19">
                  <c:v>1.4876464975644372E-2</c:v>
                </c:pt>
                <c:pt idx="20">
                  <c:v>1.1926223897340549E-17</c:v>
                </c:pt>
              </c:numCache>
            </c:numRef>
          </c:yVal>
        </c:ser>
        <c:axId val="169819520"/>
        <c:axId val="198300800"/>
      </c:scatterChart>
      <c:valAx>
        <c:axId val="169819520"/>
        <c:scaling>
          <c:orientation val="minMax"/>
          <c:max val="1.05"/>
          <c:min val="-0.05"/>
        </c:scaling>
        <c:axPos val="b"/>
        <c:majorGridlines>
          <c:spPr>
            <a:ln>
              <a:solidFill>
                <a:srgbClr val="C0C0C0"/>
              </a:solidFill>
              <a:prstDash val="dash"/>
            </a:ln>
          </c:spPr>
        </c:majorGridlines>
        <c:numFmt formatCode="0.000" sourceLinked="1"/>
        <c:majorTickMark val="none"/>
        <c:tickLblPos val="none"/>
        <c:spPr>
          <a:solidFill>
            <a:srgbClr val="0000FF"/>
          </a:solidFill>
          <a:ln w="12700" cmpd="sng">
            <a:solidFill>
              <a:srgbClr val="0000FF"/>
            </a:solidFill>
          </a:ln>
        </c:spPr>
        <c:crossAx val="198300800"/>
        <c:crossesAt val="0"/>
        <c:crossBetween val="midCat"/>
        <c:majorUnit val="0.05"/>
      </c:valAx>
      <c:valAx>
        <c:axId val="198300800"/>
        <c:scaling>
          <c:orientation val="minMax"/>
          <c:max val="0.1"/>
          <c:min val="0"/>
        </c:scaling>
        <c:axPos val="l"/>
        <c:majorGridlines>
          <c:spPr>
            <a:ln>
              <a:solidFill>
                <a:srgbClr val="C0C0C0"/>
              </a:solidFill>
              <a:prstDash val="dash"/>
            </a:ln>
          </c:spPr>
        </c:majorGridlines>
        <c:numFmt formatCode="0.000" sourceLinked="1"/>
        <c:majorTickMark val="none"/>
        <c:tickLblPos val="none"/>
        <c:spPr>
          <a:ln>
            <a:noFill/>
            <a:prstDash val="solid"/>
          </a:ln>
        </c:spPr>
        <c:crossAx val="169819520"/>
        <c:crossesAt val="0"/>
        <c:crossBetween val="midCat"/>
        <c:majorUnit val="0.05"/>
      </c:valAx>
      <c:spPr>
        <a:solidFill>
          <a:srgbClr val="FFFFFF"/>
        </a:solidFill>
      </c:spPr>
    </c:plotArea>
    <c:plotVisOnly val="1"/>
    <c:dispBlanksAs val="gap"/>
  </c:chart>
  <c:spPr>
    <a:solidFill>
      <a:srgbClr val="FFFFFF"/>
    </a:solidFill>
    <a:ln w="19050">
      <a:solidFill>
        <a:srgbClr val="FF0000"/>
      </a:solidFill>
    </a:ln>
  </c:spPr>
  <c:printSettings>
    <c:headerFooter/>
    <c:pageMargins b="0.75000000000000311" l="0.70000000000000062" r="0.70000000000000062" t="0.750000000000003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147206</xdr:colOff>
      <xdr:row>32</xdr:row>
      <xdr:rowOff>7696</xdr:rowOff>
    </xdr:from>
    <xdr:to>
      <xdr:col>15</xdr:col>
      <xdr:colOff>484909</xdr:colOff>
      <xdr:row>37</xdr:row>
      <xdr:rowOff>105834</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36</xdr:row>
      <xdr:rowOff>136072</xdr:rowOff>
    </xdr:from>
    <xdr:to>
      <xdr:col>4</xdr:col>
      <xdr:colOff>148167</xdr:colOff>
      <xdr:row>36</xdr:row>
      <xdr:rowOff>137583</xdr:rowOff>
    </xdr:to>
    <xdr:cxnSp macro="">
      <xdr:nvCxnSpPr>
        <xdr:cNvPr id="4" name="Rechte verbindingslijn met pijl 3"/>
        <xdr:cNvCxnSpPr/>
      </xdr:nvCxnSpPr>
      <xdr:spPr>
        <a:xfrm>
          <a:off x="609600" y="6825343"/>
          <a:ext cx="1454453" cy="151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146957</xdr:colOff>
      <xdr:row>34</xdr:row>
      <xdr:rowOff>43543</xdr:rowOff>
    </xdr:from>
    <xdr:to>
      <xdr:col>4</xdr:col>
      <xdr:colOff>146957</xdr:colOff>
      <xdr:row>36</xdr:row>
      <xdr:rowOff>119745</xdr:rowOff>
    </xdr:to>
    <xdr:cxnSp macro="">
      <xdr:nvCxnSpPr>
        <xdr:cNvPr id="7" name="Rechte verbindingslijn met pijl 6"/>
        <xdr:cNvCxnSpPr/>
      </xdr:nvCxnSpPr>
      <xdr:spPr>
        <a:xfrm flipV="1">
          <a:off x="2156732" y="8492218"/>
          <a:ext cx="0" cy="40005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16329</xdr:colOff>
      <xdr:row>35</xdr:row>
      <xdr:rowOff>54429</xdr:rowOff>
    </xdr:from>
    <xdr:to>
      <xdr:col>3</xdr:col>
      <xdr:colOff>321129</xdr:colOff>
      <xdr:row>36</xdr:row>
      <xdr:rowOff>130630</xdr:rowOff>
    </xdr:to>
    <xdr:sp macro="" textlink="">
      <xdr:nvSpPr>
        <xdr:cNvPr id="10" name="Tekstvak 9"/>
        <xdr:cNvSpPr txBox="1"/>
      </xdr:nvSpPr>
      <xdr:spPr>
        <a:xfrm>
          <a:off x="1322615" y="6580415"/>
          <a:ext cx="304800" cy="239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400">
              <a:latin typeface="Times New Roman" pitchFamily="18" charset="0"/>
              <a:cs typeface="Times New Roman" pitchFamily="18" charset="0"/>
            </a:rPr>
            <a:t>x</a:t>
          </a:r>
        </a:p>
      </xdr:txBody>
    </xdr:sp>
    <xdr:clientData/>
  </xdr:twoCellAnchor>
  <xdr:twoCellAnchor>
    <xdr:from>
      <xdr:col>4</xdr:col>
      <xdr:colOff>108858</xdr:colOff>
      <xdr:row>34</xdr:row>
      <xdr:rowOff>163285</xdr:rowOff>
    </xdr:from>
    <xdr:to>
      <xdr:col>4</xdr:col>
      <xdr:colOff>413658</xdr:colOff>
      <xdr:row>36</xdr:row>
      <xdr:rowOff>114299</xdr:rowOff>
    </xdr:to>
    <xdr:sp macro="" textlink="">
      <xdr:nvSpPr>
        <xdr:cNvPr id="11" name="Tekstvak 10"/>
        <xdr:cNvSpPr txBox="1"/>
      </xdr:nvSpPr>
      <xdr:spPr>
        <a:xfrm>
          <a:off x="2024744" y="6525985"/>
          <a:ext cx="304800" cy="277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400">
              <a:latin typeface="Times New Roman" pitchFamily="18" charset="0"/>
              <a:cs typeface="Times New Roman" pitchFamily="18" charset="0"/>
            </a:rPr>
            <a:t>y</a:t>
          </a:r>
        </a:p>
      </xdr:txBody>
    </xdr:sp>
    <xdr:clientData/>
  </xdr:twoCellAnchor>
  <xdr:twoCellAnchor>
    <xdr:from>
      <xdr:col>14</xdr:col>
      <xdr:colOff>1470</xdr:colOff>
      <xdr:row>34</xdr:row>
      <xdr:rowOff>149573</xdr:rowOff>
    </xdr:from>
    <xdr:to>
      <xdr:col>14</xdr:col>
      <xdr:colOff>3697</xdr:colOff>
      <xdr:row>36</xdr:row>
      <xdr:rowOff>12940</xdr:rowOff>
    </xdr:to>
    <xdr:cxnSp macro="">
      <xdr:nvCxnSpPr>
        <xdr:cNvPr id="8" name="Rechte verbindingslijn met pijl 7"/>
        <xdr:cNvCxnSpPr/>
      </xdr:nvCxnSpPr>
      <xdr:spPr>
        <a:xfrm>
          <a:off x="7049970" y="8596271"/>
          <a:ext cx="2227" cy="1868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6279</xdr:colOff>
      <xdr:row>36</xdr:row>
      <xdr:rowOff>114302</xdr:rowOff>
    </xdr:from>
    <xdr:to>
      <xdr:col>14</xdr:col>
      <xdr:colOff>6280</xdr:colOff>
      <xdr:row>37</xdr:row>
      <xdr:rowOff>108238</xdr:rowOff>
    </xdr:to>
    <xdr:cxnSp macro="">
      <xdr:nvCxnSpPr>
        <xdr:cNvPr id="13" name="Rechte verbindingslijn met pijl 12"/>
        <xdr:cNvCxnSpPr/>
      </xdr:nvCxnSpPr>
      <xdr:spPr>
        <a:xfrm flipV="1">
          <a:off x="7054779" y="8884491"/>
          <a:ext cx="1" cy="15568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3594</xdr:colOff>
      <xdr:row>34</xdr:row>
      <xdr:rowOff>112569</xdr:rowOff>
    </xdr:from>
    <xdr:to>
      <xdr:col>14</xdr:col>
      <xdr:colOff>774990</xdr:colOff>
      <xdr:row>34</xdr:row>
      <xdr:rowOff>118613</xdr:rowOff>
    </xdr:to>
    <xdr:cxnSp macro="">
      <xdr:nvCxnSpPr>
        <xdr:cNvPr id="21" name="Rechte verbindingslijn met pijl 20"/>
        <xdr:cNvCxnSpPr/>
      </xdr:nvCxnSpPr>
      <xdr:spPr>
        <a:xfrm flipH="1">
          <a:off x="7052094" y="8559267"/>
          <a:ext cx="771396" cy="6044"/>
        </a:xfrm>
        <a:prstGeom prst="straightConnector1">
          <a:avLst/>
        </a:prstGeom>
        <a:ln w="285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460044</xdr:colOff>
      <xdr:row>35</xdr:row>
      <xdr:rowOff>50143</xdr:rowOff>
    </xdr:from>
    <xdr:to>
      <xdr:col>14</xdr:col>
      <xdr:colOff>47119</xdr:colOff>
      <xdr:row>37</xdr:row>
      <xdr:rowOff>1157</xdr:rowOff>
    </xdr:to>
    <xdr:sp macro="" textlink="">
      <xdr:nvSpPr>
        <xdr:cNvPr id="25" name="Tekstvak 24"/>
        <xdr:cNvSpPr txBox="1"/>
      </xdr:nvSpPr>
      <xdr:spPr>
        <a:xfrm>
          <a:off x="6793270" y="8658586"/>
          <a:ext cx="302349" cy="27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400">
              <a:latin typeface="Times New Roman" pitchFamily="18" charset="0"/>
              <a:cs typeface="Times New Roman" pitchFamily="18" charset="0"/>
            </a:rPr>
            <a:t>d</a:t>
          </a:r>
        </a:p>
      </xdr:txBody>
    </xdr:sp>
    <xdr:clientData/>
  </xdr:twoCellAnchor>
  <xdr:twoCellAnchor>
    <xdr:from>
      <xdr:col>14</xdr:col>
      <xdr:colOff>359973</xdr:colOff>
      <xdr:row>32</xdr:row>
      <xdr:rowOff>145965</xdr:rowOff>
    </xdr:from>
    <xdr:to>
      <xdr:col>14</xdr:col>
      <xdr:colOff>664773</xdr:colOff>
      <xdr:row>34</xdr:row>
      <xdr:rowOff>96979</xdr:rowOff>
    </xdr:to>
    <xdr:sp macro="" textlink="">
      <xdr:nvSpPr>
        <xdr:cNvPr id="26" name="Tekstvak 25"/>
        <xdr:cNvSpPr txBox="1"/>
      </xdr:nvSpPr>
      <xdr:spPr>
        <a:xfrm>
          <a:off x="7417132" y="8263863"/>
          <a:ext cx="304800" cy="271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400">
              <a:latin typeface="Times New Roman" pitchFamily="18" charset="0"/>
              <a:cs typeface="Times New Roman" pitchFamily="18" charset="0"/>
            </a:rPr>
            <a:t>a</a:t>
          </a:r>
        </a:p>
      </xdr:txBody>
    </xdr:sp>
    <xdr:clientData/>
  </xdr:twoCellAnchor>
  <xdr:twoCellAnchor>
    <xdr:from>
      <xdr:col>13</xdr:col>
      <xdr:colOff>74093</xdr:colOff>
      <xdr:row>35</xdr:row>
      <xdr:rowOff>35371</xdr:rowOff>
    </xdr:from>
    <xdr:to>
      <xdr:col>14</xdr:col>
      <xdr:colOff>3595</xdr:colOff>
      <xdr:row>37</xdr:row>
      <xdr:rowOff>75481</xdr:rowOff>
    </xdr:to>
    <xdr:cxnSp macro="">
      <xdr:nvCxnSpPr>
        <xdr:cNvPr id="27" name="Rechte verbindingslijn met pijl 26"/>
        <xdr:cNvCxnSpPr/>
      </xdr:nvCxnSpPr>
      <xdr:spPr>
        <a:xfrm flipH="1" flipV="1">
          <a:off x="7047112" y="8643814"/>
          <a:ext cx="4983" cy="363601"/>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M31"/>
  <sheetViews>
    <sheetView tabSelected="1" workbookViewId="0">
      <selection activeCell="C22" sqref="C22"/>
    </sheetView>
  </sheetViews>
  <sheetFormatPr defaultRowHeight="15"/>
  <cols>
    <col min="1" max="1" width="3.140625" customWidth="1"/>
    <col min="2" max="2" width="52" customWidth="1"/>
    <col min="3" max="3" width="11.5703125" bestFit="1" customWidth="1"/>
    <col min="4" max="4" width="5.42578125" customWidth="1"/>
    <col min="5" max="5" width="115" customWidth="1"/>
  </cols>
  <sheetData>
    <row r="1" spans="1:13">
      <c r="B1" t="s">
        <v>45</v>
      </c>
    </row>
    <row r="2" spans="1:13">
      <c r="A2" s="23"/>
      <c r="B2" s="23" t="s">
        <v>36</v>
      </c>
      <c r="C2" s="23"/>
      <c r="D2" s="23"/>
      <c r="E2" s="23"/>
    </row>
    <row r="3" spans="1:13">
      <c r="A3" s="23"/>
      <c r="B3" s="23"/>
      <c r="C3" s="23"/>
      <c r="D3" s="23"/>
      <c r="E3" s="23"/>
    </row>
    <row r="4" spans="1:13">
      <c r="A4" s="23"/>
      <c r="B4" s="24" t="s">
        <v>46</v>
      </c>
      <c r="C4" s="23"/>
      <c r="D4" s="23"/>
      <c r="E4" s="23"/>
    </row>
    <row r="5" spans="1:13">
      <c r="A5" s="23"/>
      <c r="B5" s="20" t="s">
        <v>22</v>
      </c>
      <c r="C5" s="23"/>
      <c r="D5" s="23"/>
      <c r="E5" s="23"/>
    </row>
    <row r="6" spans="1:13">
      <c r="A6" s="23"/>
      <c r="B6" s="23"/>
      <c r="C6" s="23"/>
      <c r="D6" s="23"/>
      <c r="E6" s="23"/>
    </row>
    <row r="7" spans="1:13">
      <c r="A7" s="23"/>
      <c r="B7" s="23" t="s">
        <v>32</v>
      </c>
      <c r="C7" s="18" t="s">
        <v>55</v>
      </c>
      <c r="D7" s="23" t="s">
        <v>0</v>
      </c>
      <c r="E7" s="23"/>
    </row>
    <row r="8" spans="1:13">
      <c r="A8" s="23"/>
      <c r="B8" s="23" t="s">
        <v>33</v>
      </c>
      <c r="C8" s="19" t="s">
        <v>55</v>
      </c>
      <c r="D8" s="23" t="s">
        <v>0</v>
      </c>
      <c r="E8" s="23"/>
    </row>
    <row r="9" spans="1:13">
      <c r="A9" s="23"/>
      <c r="B9" s="23" t="s">
        <v>31</v>
      </c>
      <c r="C9" s="23">
        <f>SUM(C7:C8)</f>
        <v>0</v>
      </c>
      <c r="D9" s="23" t="s">
        <v>0</v>
      </c>
      <c r="E9" s="23"/>
    </row>
    <row r="10" spans="1:13">
      <c r="A10" s="23"/>
      <c r="B10" s="23"/>
      <c r="C10" s="23"/>
      <c r="D10" s="23"/>
      <c r="E10" s="23"/>
    </row>
    <row r="11" spans="1:13">
      <c r="A11" s="23"/>
      <c r="B11" s="23" t="s">
        <v>20</v>
      </c>
      <c r="C11" s="64" t="s">
        <v>55</v>
      </c>
      <c r="D11" s="23"/>
      <c r="E11" s="25" t="s">
        <v>44</v>
      </c>
    </row>
    <row r="12" spans="1:13">
      <c r="A12" s="23"/>
      <c r="B12" s="23" t="s">
        <v>21</v>
      </c>
      <c r="C12" s="62" t="s">
        <v>55</v>
      </c>
      <c r="D12" s="23" t="s">
        <v>0</v>
      </c>
      <c r="E12" s="23"/>
    </row>
    <row r="13" spans="1:13">
      <c r="A13" s="23"/>
      <c r="B13" s="23" t="s">
        <v>7</v>
      </c>
      <c r="C13" s="63">
        <f>1000*1000*0.3</f>
        <v>300000</v>
      </c>
      <c r="D13" s="23" t="s">
        <v>56</v>
      </c>
      <c r="E13" s="25" t="s">
        <v>25</v>
      </c>
    </row>
    <row r="14" spans="1:13">
      <c r="A14" s="23"/>
      <c r="B14" s="23" t="s">
        <v>8</v>
      </c>
      <c r="C14" s="21">
        <v>0.2</v>
      </c>
      <c r="D14" s="23"/>
      <c r="E14" s="25" t="s">
        <v>42</v>
      </c>
    </row>
    <row r="15" spans="1:13">
      <c r="A15" s="23"/>
      <c r="B15" s="23" t="s">
        <v>34</v>
      </c>
      <c r="C15" s="62">
        <f>C14*C13</f>
        <v>60000</v>
      </c>
      <c r="D15" s="23" t="s">
        <v>0</v>
      </c>
      <c r="E15" s="25" t="s">
        <v>41</v>
      </c>
      <c r="M15" s="1"/>
    </row>
    <row r="16" spans="1:13">
      <c r="A16" s="23"/>
      <c r="B16" s="23"/>
      <c r="C16" s="23"/>
      <c r="D16" s="23"/>
      <c r="E16" s="23"/>
      <c r="M16" s="1"/>
    </row>
    <row r="17" spans="1:13">
      <c r="A17" s="23"/>
      <c r="B17" s="26" t="s">
        <v>1</v>
      </c>
      <c r="C17" s="80">
        <v>28.5</v>
      </c>
      <c r="D17" s="23" t="s">
        <v>2</v>
      </c>
      <c r="E17" s="25" t="s">
        <v>24</v>
      </c>
    </row>
    <row r="18" spans="1:13">
      <c r="A18" s="23"/>
      <c r="B18" s="23"/>
      <c r="C18" s="23"/>
      <c r="D18" s="23"/>
      <c r="E18" s="23"/>
      <c r="M18" s="1"/>
    </row>
    <row r="19" spans="1:13">
      <c r="A19" s="23"/>
      <c r="B19" s="27" t="s">
        <v>4</v>
      </c>
      <c r="C19" s="61">
        <v>0.29699999999999999</v>
      </c>
      <c r="D19" s="28" t="s">
        <v>0</v>
      </c>
      <c r="E19" s="29" t="s">
        <v>26</v>
      </c>
    </row>
    <row r="20" spans="1:13">
      <c r="A20" s="23"/>
      <c r="B20" s="28" t="s">
        <v>5</v>
      </c>
      <c r="C20" s="30" t="s">
        <v>55</v>
      </c>
      <c r="D20" s="28"/>
      <c r="E20" s="29" t="s">
        <v>27</v>
      </c>
      <c r="G20" s="4"/>
    </row>
    <row r="21" spans="1:13">
      <c r="A21" s="23"/>
      <c r="B21" s="28" t="s">
        <v>3</v>
      </c>
      <c r="C21" s="61">
        <v>5.8900000000000001E-2</v>
      </c>
      <c r="D21" s="28" t="s">
        <v>0</v>
      </c>
      <c r="E21" s="29" t="s">
        <v>26</v>
      </c>
      <c r="G21" s="2"/>
    </row>
    <row r="22" spans="1:13">
      <c r="A22" s="23"/>
      <c r="B22" s="28" t="s">
        <v>6</v>
      </c>
      <c r="C22" s="31">
        <f>C21/C19</f>
        <v>0.19831649831649834</v>
      </c>
      <c r="D22" s="28"/>
      <c r="E22" s="29" t="s">
        <v>28</v>
      </c>
      <c r="G22" s="4"/>
    </row>
    <row r="23" spans="1:13">
      <c r="A23" s="23"/>
      <c r="B23" s="28"/>
      <c r="C23" s="31"/>
      <c r="D23" s="28"/>
      <c r="E23" s="29"/>
      <c r="G23" s="3"/>
    </row>
    <row r="24" spans="1:13">
      <c r="A24" s="23"/>
      <c r="B24" s="28" t="s">
        <v>16</v>
      </c>
      <c r="C24" s="22">
        <v>56.2</v>
      </c>
      <c r="D24" s="28" t="s">
        <v>2</v>
      </c>
      <c r="E24" s="29" t="s">
        <v>52</v>
      </c>
      <c r="G24" s="3"/>
    </row>
    <row r="25" spans="1:13">
      <c r="A25" s="23"/>
      <c r="B25" s="28" t="s">
        <v>13</v>
      </c>
      <c r="C25" s="20">
        <v>327</v>
      </c>
      <c r="D25" s="28" t="s">
        <v>2</v>
      </c>
      <c r="E25" s="29" t="s">
        <v>29</v>
      </c>
    </row>
    <row r="26" spans="1:13">
      <c r="A26" s="23"/>
      <c r="B26" s="28" t="s">
        <v>19</v>
      </c>
      <c r="C26" s="32">
        <f>ROUND(100*(C24/(C25+10)),1)</f>
        <v>16.7</v>
      </c>
      <c r="D26" s="23"/>
      <c r="E26" s="23"/>
    </row>
    <row r="27" spans="1:13">
      <c r="A27" s="23"/>
      <c r="B27" s="79" t="s">
        <v>39</v>
      </c>
      <c r="C27" s="87">
        <v>17</v>
      </c>
      <c r="D27" s="23"/>
      <c r="E27" s="29" t="s">
        <v>30</v>
      </c>
    </row>
    <row r="28" spans="1:13">
      <c r="A28" s="23"/>
      <c r="B28" s="23"/>
      <c r="C28" s="33"/>
      <c r="D28" s="23"/>
      <c r="E28" s="23"/>
    </row>
    <row r="29" spans="1:13">
      <c r="C29" s="23"/>
      <c r="D29" s="23"/>
    </row>
    <row r="30" spans="1:13">
      <c r="B30" s="23" t="s">
        <v>53</v>
      </c>
      <c r="C30">
        <v>1100</v>
      </c>
      <c r="D30" t="s">
        <v>2</v>
      </c>
    </row>
    <row r="31" spans="1:13">
      <c r="B31" s="23" t="s">
        <v>54</v>
      </c>
      <c r="C31">
        <v>800</v>
      </c>
      <c r="D31" t="s">
        <v>2</v>
      </c>
    </row>
  </sheetData>
  <pageMargins left="0.7" right="0.7" top="0.75" bottom="0.75" header="0.3" footer="0.3"/>
  <pageSetup paperSize="9" scale="7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AG65"/>
  <sheetViews>
    <sheetView zoomScale="90" zoomScaleNormal="90" workbookViewId="0">
      <selection activeCell="S21" sqref="S21"/>
    </sheetView>
  </sheetViews>
  <sheetFormatPr defaultRowHeight="12.75"/>
  <cols>
    <col min="1" max="1" width="2.28515625" style="5" customWidth="1"/>
    <col min="2" max="2" width="6.85546875" style="5" customWidth="1"/>
    <col min="3" max="3" width="10.42578125" style="5" customWidth="1"/>
    <col min="4" max="4" width="10.5703125" style="5" customWidth="1"/>
    <col min="5" max="5" width="7" style="5" customWidth="1"/>
    <col min="6" max="6" width="12.28515625" style="5" customWidth="1"/>
    <col min="7" max="7" width="10" style="5" customWidth="1"/>
    <col min="8" max="8" width="1.28515625" style="5" customWidth="1"/>
    <col min="9" max="9" width="12.28515625" style="5" customWidth="1"/>
    <col min="10" max="10" width="10" style="5" customWidth="1"/>
    <col min="11" max="11" width="1.28515625" style="5" customWidth="1"/>
    <col min="12" max="12" width="12.140625" style="5" customWidth="1"/>
    <col min="13" max="13" width="10" style="5" customWidth="1"/>
    <col min="14" max="14" width="1.140625" style="5" customWidth="1"/>
    <col min="15" max="15" width="12.140625" style="5" customWidth="1"/>
    <col min="16" max="16" width="10" style="5" customWidth="1"/>
    <col min="17" max="17" width="6.5703125" style="5" bestFit="1" customWidth="1"/>
    <col min="18" max="19" width="9.140625" style="5"/>
    <col min="20" max="20" width="10.42578125" style="5" customWidth="1"/>
    <col min="21" max="21" width="9.140625" style="5"/>
    <col min="22" max="22" width="9.28515625" style="5" customWidth="1"/>
    <col min="23" max="24" width="18.42578125" style="5" bestFit="1" customWidth="1"/>
    <col min="25" max="25" width="17.42578125" style="5" customWidth="1"/>
    <col min="26" max="26" width="16.7109375" style="5" customWidth="1"/>
    <col min="27" max="16384" width="9.140625" style="5"/>
  </cols>
  <sheetData>
    <row r="1" spans="1:33" ht="15" customHeight="1">
      <c r="A1" s="34"/>
      <c r="B1" s="34"/>
      <c r="C1" s="35" t="s">
        <v>12</v>
      </c>
      <c r="D1" s="34"/>
      <c r="E1" s="34"/>
      <c r="F1" s="34"/>
      <c r="G1" s="34"/>
      <c r="H1" s="34"/>
      <c r="I1" s="34"/>
      <c r="J1" s="34"/>
      <c r="K1" s="34"/>
      <c r="L1" s="34"/>
      <c r="M1" s="34"/>
      <c r="N1" s="34"/>
      <c r="O1" s="34"/>
      <c r="P1" s="34"/>
      <c r="Q1" s="34"/>
    </row>
    <row r="2" spans="1:33" ht="72" customHeight="1" thickBot="1">
      <c r="A2" s="34"/>
      <c r="B2" s="34"/>
      <c r="C2" s="90" t="s">
        <v>40</v>
      </c>
      <c r="D2" s="91"/>
      <c r="E2" s="91"/>
      <c r="F2" s="91"/>
      <c r="G2" s="91"/>
      <c r="H2" s="91"/>
      <c r="I2" s="91"/>
      <c r="J2" s="91"/>
      <c r="K2" s="91"/>
      <c r="L2" s="91"/>
      <c r="M2" s="91"/>
      <c r="N2" s="91"/>
      <c r="O2" s="91"/>
      <c r="P2" s="91"/>
      <c r="Q2" s="34"/>
    </row>
    <row r="3" spans="1:33" ht="15.75" customHeight="1" thickBot="1">
      <c r="A3" s="34"/>
      <c r="B3" s="34"/>
      <c r="D3" s="71"/>
      <c r="E3" s="71"/>
      <c r="F3" s="72" t="s">
        <v>37</v>
      </c>
      <c r="G3" s="78">
        <v>2</v>
      </c>
      <c r="H3" s="71"/>
      <c r="J3" s="72" t="s">
        <v>35</v>
      </c>
      <c r="K3" s="71"/>
      <c r="L3" s="85">
        <f>(G3/(D27-D29))*(C29-C27)</f>
        <v>11.032068139123213</v>
      </c>
      <c r="M3" s="71"/>
      <c r="N3" s="71"/>
      <c r="O3" s="71"/>
      <c r="P3" s="71"/>
      <c r="Q3" s="34"/>
    </row>
    <row r="4" spans="1:33" ht="13.5" thickBot="1">
      <c r="A4" s="34"/>
      <c r="B4" s="34"/>
      <c r="C4" s="70"/>
      <c r="D4" s="71"/>
      <c r="E4" s="71"/>
      <c r="F4" s="71"/>
      <c r="G4" s="71"/>
      <c r="H4" s="71"/>
      <c r="I4" s="71"/>
      <c r="J4" s="71"/>
      <c r="K4" s="71"/>
      <c r="L4" s="71"/>
      <c r="M4" s="71"/>
      <c r="N4" s="71"/>
      <c r="O4" s="71"/>
      <c r="P4" s="71"/>
      <c r="Q4" s="34"/>
    </row>
    <row r="5" spans="1:33" ht="15.75" customHeight="1">
      <c r="A5" s="34"/>
      <c r="B5" s="34"/>
      <c r="C5" s="70"/>
      <c r="D5" s="71"/>
      <c r="E5" s="71"/>
      <c r="F5" s="75" t="s">
        <v>38</v>
      </c>
      <c r="G5" s="76">
        <v>1</v>
      </c>
      <c r="H5" s="77"/>
      <c r="I5" s="75" t="s">
        <v>38</v>
      </c>
      <c r="J5" s="76">
        <v>2</v>
      </c>
      <c r="K5" s="77"/>
      <c r="L5" s="75" t="s">
        <v>38</v>
      </c>
      <c r="M5" s="76">
        <v>3</v>
      </c>
      <c r="N5" s="77"/>
      <c r="O5" s="75" t="s">
        <v>38</v>
      </c>
      <c r="P5" s="76">
        <v>4</v>
      </c>
      <c r="Q5" s="34"/>
    </row>
    <row r="6" spans="1:33" ht="16.5" thickBot="1">
      <c r="A6" s="34"/>
      <c r="B6" s="34"/>
      <c r="C6" s="34"/>
      <c r="D6" s="34"/>
      <c r="E6" s="34"/>
      <c r="F6" s="39" t="s">
        <v>9</v>
      </c>
      <c r="G6" s="10">
        <v>327</v>
      </c>
      <c r="H6" s="40"/>
      <c r="I6" s="39" t="s">
        <v>9</v>
      </c>
      <c r="J6" s="10">
        <v>272</v>
      </c>
      <c r="K6" s="40"/>
      <c r="L6" s="39" t="s">
        <v>9</v>
      </c>
      <c r="M6" s="10">
        <v>218</v>
      </c>
      <c r="N6" s="40"/>
      <c r="O6" s="39" t="s">
        <v>9</v>
      </c>
      <c r="P6" s="10"/>
      <c r="Q6" s="34"/>
      <c r="S6" s="13"/>
      <c r="T6" s="7"/>
    </row>
    <row r="7" spans="1:33" ht="15.75" thickBot="1">
      <c r="A7" s="34"/>
      <c r="B7" s="36">
        <f>D7/100</f>
        <v>0.17</v>
      </c>
      <c r="C7" s="37" t="s">
        <v>15</v>
      </c>
      <c r="D7" s="88">
        <f>'Roerblad parameters'!C27</f>
        <v>17</v>
      </c>
      <c r="E7" s="38"/>
      <c r="F7" s="55" t="s">
        <v>43</v>
      </c>
      <c r="G7" s="86">
        <f>G6+L3</f>
        <v>338.03206813912323</v>
      </c>
      <c r="I7" s="55" t="s">
        <v>43</v>
      </c>
      <c r="J7" s="86">
        <f>J6+L3</f>
        <v>283.03206813912323</v>
      </c>
      <c r="L7" s="55" t="s">
        <v>43</v>
      </c>
      <c r="M7" s="86">
        <f>M6+L3</f>
        <v>229.03206813912323</v>
      </c>
      <c r="O7" s="55" t="s">
        <v>43</v>
      </c>
      <c r="P7" s="86">
        <f>P6+L3</f>
        <v>11.032068139123213</v>
      </c>
      <c r="Q7" s="34"/>
      <c r="S7" s="14"/>
      <c r="T7" s="7"/>
    </row>
    <row r="8" spans="1:33" ht="15">
      <c r="A8" s="34"/>
      <c r="B8" s="39" t="s">
        <v>14</v>
      </c>
      <c r="C8" s="41" t="s">
        <v>10</v>
      </c>
      <c r="D8" s="42" t="s">
        <v>11</v>
      </c>
      <c r="E8" s="38"/>
      <c r="F8" s="73" t="s">
        <v>17</v>
      </c>
      <c r="G8" s="74" t="s">
        <v>18</v>
      </c>
      <c r="H8" s="43"/>
      <c r="I8" s="73" t="s">
        <v>17</v>
      </c>
      <c r="J8" s="74" t="s">
        <v>18</v>
      </c>
      <c r="K8" s="43"/>
      <c r="L8" s="73" t="s">
        <v>17</v>
      </c>
      <c r="M8" s="74" t="s">
        <v>18</v>
      </c>
      <c r="N8" s="43"/>
      <c r="O8" s="73" t="s">
        <v>17</v>
      </c>
      <c r="P8" s="74" t="s">
        <v>18</v>
      </c>
      <c r="Q8" s="34"/>
      <c r="S8" s="15"/>
      <c r="T8" s="9"/>
      <c r="V8" s="7"/>
      <c r="W8" s="9"/>
    </row>
    <row r="9" spans="1:33" s="6" customFormat="1">
      <c r="A9" s="44"/>
      <c r="B9" s="39">
        <v>1</v>
      </c>
      <c r="C9" s="45">
        <f t="shared" ref="C9:C29" si="0">1-COS(RADIANS((B9-1)*(90/(nrpoints-1))))</f>
        <v>0</v>
      </c>
      <c r="D9" s="46">
        <f t="shared" ref="D9" si="1">(naca/0.2)*((0.2969*(C9^0.5))-(0.126*C9)-(0.3516*(C9^2))+(0.2843*(C9^3))-(0.1015*(C9^4)))</f>
        <v>0</v>
      </c>
      <c r="E9" s="47"/>
      <c r="F9" s="48">
        <v>0</v>
      </c>
      <c r="G9" s="49">
        <v>0</v>
      </c>
      <c r="H9" s="50"/>
      <c r="I9" s="48">
        <v>0</v>
      </c>
      <c r="J9" s="49">
        <v>0</v>
      </c>
      <c r="K9" s="50"/>
      <c r="L9" s="48">
        <v>0</v>
      </c>
      <c r="M9" s="49">
        <v>0</v>
      </c>
      <c r="N9" s="50"/>
      <c r="O9" s="48">
        <v>0</v>
      </c>
      <c r="P9" s="49">
        <v>0</v>
      </c>
      <c r="Q9" s="44"/>
    </row>
    <row r="10" spans="1:33">
      <c r="A10" s="34"/>
      <c r="B10" s="51">
        <f t="shared" ref="B10:B29" si="2">B9+1</f>
        <v>2</v>
      </c>
      <c r="C10" s="45">
        <f t="shared" si="0"/>
        <v>3.0826662668720362E-3</v>
      </c>
      <c r="D10" s="46">
        <f t="shared" ref="D10:D29" si="3">(naca/0.2)*((0.2969*(C10^0.5))-(0.126*C10)-(0.3516*(C10^2))+(0.2843*(C10^3))-(0.1015*(C10^4)))-$D$30</f>
        <v>1.1893763445232337E-2</v>
      </c>
      <c r="E10" s="38"/>
      <c r="F10" s="52">
        <f t="shared" ref="F10:F28" si="4">C10*_krd0</f>
        <v>1.0420400535734649</v>
      </c>
      <c r="G10" s="53">
        <f t="shared" ref="G10:G28" si="5">D10*_krd0</f>
        <v>4.0204734553493902</v>
      </c>
      <c r="H10" s="54"/>
      <c r="I10" s="48">
        <f t="shared" ref="I10:I29" si="6">C10*_krd1</f>
        <v>0.87249340889550275</v>
      </c>
      <c r="J10" s="53">
        <f t="shared" ref="J10:J29" si="7">D10*_krd1</f>
        <v>3.3663164658616118</v>
      </c>
      <c r="K10" s="54"/>
      <c r="L10" s="52">
        <f t="shared" ref="L10:L29" si="8">C10*_krd2</f>
        <v>0.7060294304844128</v>
      </c>
      <c r="M10" s="53">
        <f t="shared" ref="M10:M29" si="9">D10*_krd2</f>
        <v>2.7240532398190656</v>
      </c>
      <c r="N10" s="54"/>
      <c r="O10" s="52">
        <f t="shared" ref="O10:O29" si="10">C10*_krd3</f>
        <v>3.4008184306308885E-2</v>
      </c>
      <c r="P10" s="53">
        <f t="shared" ref="P10:P29" si="11">D10*_krd3</f>
        <v>0.13121280875841601</v>
      </c>
      <c r="Q10" s="34"/>
      <c r="AC10" s="6"/>
      <c r="AD10" s="6"/>
      <c r="AE10" s="6"/>
      <c r="AF10" s="6"/>
      <c r="AG10" s="6"/>
    </row>
    <row r="11" spans="1:33">
      <c r="A11" s="34"/>
      <c r="B11" s="39">
        <f t="shared" si="2"/>
        <v>3</v>
      </c>
      <c r="C11" s="45">
        <f t="shared" si="0"/>
        <v>1.231165940486223E-2</v>
      </c>
      <c r="D11" s="46">
        <f t="shared" si="3"/>
        <v>2.4853464765697993E-2</v>
      </c>
      <c r="E11" s="38"/>
      <c r="F11" s="52">
        <f t="shared" si="4"/>
        <v>4.1617356908500662</v>
      </c>
      <c r="G11" s="53">
        <f t="shared" si="5"/>
        <v>8.4012680951717229</v>
      </c>
      <c r="H11" s="54"/>
      <c r="I11" s="48">
        <f t="shared" si="6"/>
        <v>3.484594423582644</v>
      </c>
      <c r="J11" s="53">
        <f t="shared" si="7"/>
        <v>7.0343275330583328</v>
      </c>
      <c r="K11" s="54"/>
      <c r="L11" s="52">
        <f t="shared" si="8"/>
        <v>2.8197648157200836</v>
      </c>
      <c r="M11" s="53">
        <f t="shared" si="9"/>
        <v>5.6922404357106409</v>
      </c>
      <c r="N11" s="54"/>
      <c r="O11" s="52">
        <f t="shared" si="10"/>
        <v>0.13582306546011727</v>
      </c>
      <c r="P11" s="53">
        <f t="shared" si="11"/>
        <v>0.27418511678847823</v>
      </c>
      <c r="Q11" s="34"/>
      <c r="AC11" s="6"/>
      <c r="AD11" s="6"/>
      <c r="AE11" s="6"/>
      <c r="AF11" s="6"/>
      <c r="AG11" s="6"/>
    </row>
    <row r="12" spans="1:33">
      <c r="A12" s="34"/>
      <c r="B12" s="51">
        <f t="shared" si="2"/>
        <v>4</v>
      </c>
      <c r="C12" s="45">
        <f t="shared" si="0"/>
        <v>2.7630079602323443E-2</v>
      </c>
      <c r="D12" s="46">
        <f t="shared" si="3"/>
        <v>3.6981572170717611E-2</v>
      </c>
      <c r="E12" s="38"/>
      <c r="F12" s="52">
        <f t="shared" si="4"/>
        <v>9.3398529508219976</v>
      </c>
      <c r="G12" s="53">
        <f t="shared" si="5"/>
        <v>12.500957323903918</v>
      </c>
      <c r="H12" s="54"/>
      <c r="I12" s="48">
        <f t="shared" si="6"/>
        <v>7.8201985726942072</v>
      </c>
      <c r="J12" s="53">
        <f t="shared" si="7"/>
        <v>10.46697085451445</v>
      </c>
      <c r="K12" s="54"/>
      <c r="L12" s="52">
        <f t="shared" si="8"/>
        <v>6.3281742741687417</v>
      </c>
      <c r="M12" s="53">
        <f t="shared" si="9"/>
        <v>8.4699659572956989</v>
      </c>
      <c r="N12" s="54"/>
      <c r="O12" s="52">
        <f t="shared" si="10"/>
        <v>0.30481692086223061</v>
      </c>
      <c r="P12" s="53">
        <f t="shared" si="11"/>
        <v>0.40798322407925947</v>
      </c>
      <c r="Q12" s="34"/>
      <c r="AC12" s="6"/>
      <c r="AD12" s="6"/>
      <c r="AE12" s="6"/>
      <c r="AF12" s="6"/>
      <c r="AG12" s="6"/>
    </row>
    <row r="13" spans="1:33">
      <c r="A13" s="34"/>
      <c r="B13" s="39">
        <f t="shared" si="2"/>
        <v>5</v>
      </c>
      <c r="C13" s="45">
        <f t="shared" si="0"/>
        <v>4.8943483704846469E-2</v>
      </c>
      <c r="D13" s="46">
        <f t="shared" si="3"/>
        <v>4.8116230076709253E-2</v>
      </c>
      <c r="E13" s="38"/>
      <c r="F13" s="52">
        <f t="shared" si="4"/>
        <v>16.544467018682727</v>
      </c>
      <c r="G13" s="53">
        <f t="shared" si="5"/>
        <v>16.264828763887913</v>
      </c>
      <c r="H13" s="54"/>
      <c r="I13" s="48">
        <f t="shared" si="6"/>
        <v>13.852575414916172</v>
      </c>
      <c r="J13" s="53">
        <f t="shared" si="7"/>
        <v>13.618436109668904</v>
      </c>
      <c r="K13" s="54"/>
      <c r="L13" s="52">
        <f t="shared" si="8"/>
        <v>11.209627294854464</v>
      </c>
      <c r="M13" s="53">
        <f t="shared" si="9"/>
        <v>11.020159685526604</v>
      </c>
      <c r="N13" s="54"/>
      <c r="O13" s="52">
        <f t="shared" si="10"/>
        <v>0.53994784719793287</v>
      </c>
      <c r="P13" s="53">
        <f t="shared" si="11"/>
        <v>0.53082152880398625</v>
      </c>
      <c r="Q13" s="44"/>
      <c r="AC13" s="6"/>
      <c r="AD13" s="6"/>
      <c r="AE13" s="6"/>
      <c r="AF13" s="6"/>
      <c r="AG13" s="6"/>
    </row>
    <row r="14" spans="1:33">
      <c r="A14" s="34"/>
      <c r="B14" s="51">
        <f t="shared" si="2"/>
        <v>6</v>
      </c>
      <c r="C14" s="45">
        <f t="shared" si="0"/>
        <v>7.6120467488713262E-2</v>
      </c>
      <c r="D14" s="46">
        <f t="shared" si="3"/>
        <v>5.8061842020373414E-2</v>
      </c>
      <c r="E14" s="38"/>
      <c r="F14" s="52">
        <f t="shared" si="4"/>
        <v>25.731159052926635</v>
      </c>
      <c r="G14" s="53">
        <f t="shared" si="5"/>
        <v>19.626764538113875</v>
      </c>
      <c r="H14" s="54"/>
      <c r="I14" s="48">
        <f t="shared" si="6"/>
        <v>21.544533341047405</v>
      </c>
      <c r="J14" s="53">
        <f t="shared" si="7"/>
        <v>16.433363226993336</v>
      </c>
      <c r="K14" s="54"/>
      <c r="L14" s="52">
        <f t="shared" si="8"/>
        <v>17.434028096656888</v>
      </c>
      <c r="M14" s="53">
        <f t="shared" si="9"/>
        <v>13.298023757893171</v>
      </c>
      <c r="N14" s="54"/>
      <c r="O14" s="52">
        <f t="shared" si="10"/>
        <v>0.83976618411739801</v>
      </c>
      <c r="P14" s="53">
        <f t="shared" si="11"/>
        <v>0.64054219745176688</v>
      </c>
      <c r="Q14" s="34"/>
      <c r="AC14" s="6"/>
      <c r="AD14" s="6"/>
      <c r="AE14" s="6"/>
      <c r="AF14" s="6"/>
      <c r="AG14" s="6"/>
    </row>
    <row r="15" spans="1:33">
      <c r="A15" s="34"/>
      <c r="B15" s="39">
        <f t="shared" si="2"/>
        <v>7</v>
      </c>
      <c r="C15" s="45">
        <f t="shared" si="0"/>
        <v>0.1089934758116321</v>
      </c>
      <c r="D15" s="46">
        <f t="shared" si="3"/>
        <v>6.6608371457720653E-2</v>
      </c>
      <c r="E15" s="38"/>
      <c r="F15" s="52">
        <f t="shared" si="4"/>
        <v>36.843290042277502</v>
      </c>
      <c r="G15" s="53">
        <f t="shared" si="5"/>
        <v>22.515765559232257</v>
      </c>
      <c r="H15" s="54"/>
      <c r="I15" s="48">
        <f t="shared" si="6"/>
        <v>30.848648872637735</v>
      </c>
      <c r="J15" s="53">
        <f t="shared" si="7"/>
        <v>18.852305129057623</v>
      </c>
      <c r="K15" s="54"/>
      <c r="L15" s="52">
        <f t="shared" si="8"/>
        <v>24.963001178809602</v>
      </c>
      <c r="M15" s="53">
        <f t="shared" si="9"/>
        <v>15.255453070340707</v>
      </c>
      <c r="N15" s="54"/>
      <c r="O15" s="52">
        <f t="shared" si="10"/>
        <v>1.2024234518738031</v>
      </c>
      <c r="P15" s="53">
        <f t="shared" si="11"/>
        <v>0.73482809255760406</v>
      </c>
      <c r="Q15" s="34"/>
      <c r="AC15" s="6"/>
      <c r="AD15" s="6"/>
      <c r="AE15" s="6"/>
      <c r="AF15" s="6"/>
      <c r="AG15" s="6"/>
    </row>
    <row r="16" spans="1:33">
      <c r="A16" s="34"/>
      <c r="B16" s="51">
        <f t="shared" si="2"/>
        <v>8</v>
      </c>
      <c r="C16" s="45">
        <f t="shared" si="0"/>
        <v>0.14735983564590782</v>
      </c>
      <c r="D16" s="46">
        <f t="shared" si="3"/>
        <v>7.3552187132395086E-2</v>
      </c>
      <c r="E16" s="38"/>
      <c r="F16" s="52">
        <f t="shared" si="4"/>
        <v>49.812350004027515</v>
      </c>
      <c r="G16" s="53">
        <f t="shared" si="5"/>
        <v>24.862997932519317</v>
      </c>
      <c r="H16" s="54"/>
      <c r="I16" s="48">
        <f t="shared" si="6"/>
        <v>41.707559043502584</v>
      </c>
      <c r="J16" s="53">
        <f t="shared" si="7"/>
        <v>20.817627640237589</v>
      </c>
      <c r="K16" s="54"/>
      <c r="L16" s="52">
        <f t="shared" si="8"/>
        <v>33.750127918623562</v>
      </c>
      <c r="M16" s="53">
        <f t="shared" si="9"/>
        <v>16.845809535088254</v>
      </c>
      <c r="N16" s="54"/>
      <c r="O16" s="52">
        <f t="shared" si="10"/>
        <v>1.6256837478156529</v>
      </c>
      <c r="P16" s="53">
        <f t="shared" si="11"/>
        <v>0.81143274022612422</v>
      </c>
      <c r="Q16" s="34"/>
      <c r="AC16" s="6"/>
      <c r="AD16" s="6"/>
      <c r="AE16" s="6"/>
      <c r="AF16" s="6"/>
      <c r="AG16" s="6"/>
    </row>
    <row r="17" spans="1:33">
      <c r="A17" s="34"/>
      <c r="B17" s="39">
        <f t="shared" si="2"/>
        <v>9</v>
      </c>
      <c r="C17" s="45">
        <f t="shared" si="0"/>
        <v>0.19098300562505255</v>
      </c>
      <c r="D17" s="46">
        <f t="shared" si="3"/>
        <v>7.8716089587531762E-2</v>
      </c>
      <c r="E17" s="38"/>
      <c r="F17" s="52">
        <f t="shared" si="4"/>
        <v>64.558380370862324</v>
      </c>
      <c r="G17" s="53">
        <f t="shared" si="5"/>
        <v>26.608562559097866</v>
      </c>
      <c r="H17" s="54"/>
      <c r="I17" s="48">
        <f t="shared" si="6"/>
        <v>54.054315061484431</v>
      </c>
      <c r="J17" s="53">
        <f t="shared" si="7"/>
        <v>22.279177631783618</v>
      </c>
      <c r="K17" s="54"/>
      <c r="L17" s="52">
        <f t="shared" si="8"/>
        <v>43.741232757731588</v>
      </c>
      <c r="M17" s="53">
        <f t="shared" si="9"/>
        <v>18.028508794056904</v>
      </c>
      <c r="N17" s="54"/>
      <c r="O17" s="52">
        <f t="shared" si="10"/>
        <v>2.1069375314701317</v>
      </c>
      <c r="P17" s="53">
        <f t="shared" si="11"/>
        <v>0.86840126397497763</v>
      </c>
      <c r="Q17" s="34"/>
      <c r="AC17" s="6"/>
      <c r="AD17" s="6"/>
      <c r="AE17" s="6"/>
      <c r="AF17" s="6"/>
      <c r="AG17" s="6"/>
    </row>
    <row r="18" spans="1:33">
      <c r="A18" s="34"/>
      <c r="B18" s="51">
        <f t="shared" si="2"/>
        <v>10</v>
      </c>
      <c r="C18" s="45">
        <f t="shared" si="0"/>
        <v>0.23959403439996907</v>
      </c>
      <c r="D18" s="46">
        <f t="shared" si="3"/>
        <v>8.1966225108346363E-2</v>
      </c>
      <c r="E18" s="38"/>
      <c r="F18" s="52">
        <f t="shared" si="4"/>
        <v>80.990466962017777</v>
      </c>
      <c r="G18" s="53">
        <f t="shared" si="5"/>
        <v>27.707212590931253</v>
      </c>
      <c r="H18" s="54"/>
      <c r="I18" s="48">
        <f t="shared" si="6"/>
        <v>67.812795070019476</v>
      </c>
      <c r="J18" s="53">
        <f t="shared" si="7"/>
        <v>23.199070209972202</v>
      </c>
      <c r="K18" s="54"/>
      <c r="L18" s="52">
        <f t="shared" si="8"/>
        <v>54.874717212421153</v>
      </c>
      <c r="M18" s="53">
        <f t="shared" si="9"/>
        <v>18.772894054121497</v>
      </c>
      <c r="N18" s="54"/>
      <c r="O18" s="52">
        <f t="shared" si="10"/>
        <v>2.64321771322789</v>
      </c>
      <c r="P18" s="53">
        <f t="shared" si="11"/>
        <v>0.9042569805019891</v>
      </c>
      <c r="Q18" s="34"/>
      <c r="AC18" s="6"/>
      <c r="AD18" s="6"/>
      <c r="AE18" s="6"/>
      <c r="AF18" s="6"/>
      <c r="AG18" s="6"/>
    </row>
    <row r="19" spans="1:33">
      <c r="A19" s="34"/>
      <c r="B19" s="39">
        <f t="shared" si="2"/>
        <v>11</v>
      </c>
      <c r="C19" s="45">
        <f t="shared" si="0"/>
        <v>0.29289321881345243</v>
      </c>
      <c r="D19" s="46">
        <f t="shared" si="3"/>
        <v>8.3223918383790757E-2</v>
      </c>
      <c r="E19" s="38"/>
      <c r="F19" s="52">
        <f t="shared" si="4"/>
        <v>99.007300499436084</v>
      </c>
      <c r="G19" s="53">
        <f t="shared" si="5"/>
        <v>28.132353249914388</v>
      </c>
      <c r="H19" s="54"/>
      <c r="I19" s="48">
        <f t="shared" si="6"/>
        <v>82.8981734646962</v>
      </c>
      <c r="J19" s="53">
        <f t="shared" si="7"/>
        <v>23.555037738805897</v>
      </c>
      <c r="K19" s="54"/>
      <c r="L19" s="52">
        <f t="shared" si="8"/>
        <v>67.081939648769762</v>
      </c>
      <c r="M19" s="53">
        <f t="shared" si="9"/>
        <v>19.060946146081196</v>
      </c>
      <c r="N19" s="54"/>
      <c r="O19" s="52">
        <f t="shared" si="10"/>
        <v>3.2312179474371323</v>
      </c>
      <c r="P19" s="53">
        <f t="shared" si="11"/>
        <v>0.91813193841480867</v>
      </c>
      <c r="Q19" s="34"/>
      <c r="AC19" s="6"/>
      <c r="AD19" s="6"/>
      <c r="AE19" s="6"/>
      <c r="AF19" s="6"/>
      <c r="AG19" s="6"/>
    </row>
    <row r="20" spans="1:33">
      <c r="A20" s="34"/>
      <c r="B20" s="51">
        <f t="shared" si="2"/>
        <v>12</v>
      </c>
      <c r="C20" s="45">
        <f t="shared" si="0"/>
        <v>0.35055195166981634</v>
      </c>
      <c r="D20" s="46">
        <f t="shared" si="3"/>
        <v>8.2471003899733122E-2</v>
      </c>
      <c r="E20" s="38"/>
      <c r="F20" s="52">
        <f t="shared" si="4"/>
        <v>118.49780121315399</v>
      </c>
      <c r="G20" s="53">
        <f t="shared" si="5"/>
        <v>27.877844009736485</v>
      </c>
      <c r="H20" s="54"/>
      <c r="I20" s="48">
        <f t="shared" si="6"/>
        <v>99.217443871314089</v>
      </c>
      <c r="J20" s="53">
        <f t="shared" si="7"/>
        <v>23.341938795251163</v>
      </c>
      <c r="K20" s="54"/>
      <c r="L20" s="52">
        <f t="shared" si="8"/>
        <v>80.287638481144015</v>
      </c>
      <c r="M20" s="53">
        <f t="shared" si="9"/>
        <v>18.888504584665572</v>
      </c>
      <c r="N20" s="54"/>
      <c r="O20" s="52">
        <f t="shared" si="10"/>
        <v>3.8673130171240415</v>
      </c>
      <c r="P20" s="53">
        <f t="shared" si="11"/>
        <v>0.90982573452375204</v>
      </c>
      <c r="Q20" s="34"/>
      <c r="AC20" s="6"/>
      <c r="AD20" s="6"/>
      <c r="AE20" s="6"/>
      <c r="AF20" s="6"/>
      <c r="AG20" s="6"/>
    </row>
    <row r="21" spans="1:33">
      <c r="A21" s="34"/>
      <c r="B21" s="39">
        <f t="shared" si="2"/>
        <v>13</v>
      </c>
      <c r="C21" s="45">
        <f t="shared" si="0"/>
        <v>0.41221474770752686</v>
      </c>
      <c r="D21" s="46">
        <f t="shared" si="3"/>
        <v>7.9747952962190491E-2</v>
      </c>
      <c r="E21" s="38"/>
      <c r="F21" s="52">
        <f t="shared" si="4"/>
        <v>139.3418036850222</v>
      </c>
      <c r="G21" s="53">
        <f t="shared" si="5"/>
        <v>26.957365469670769</v>
      </c>
      <c r="H21" s="54"/>
      <c r="I21" s="48">
        <f t="shared" si="6"/>
        <v>116.66999256110823</v>
      </c>
      <c r="J21" s="53">
        <f t="shared" si="7"/>
        <v>22.571228056750293</v>
      </c>
      <c r="K21" s="54"/>
      <c r="L21" s="52">
        <f t="shared" si="8"/>
        <v>94.410396184901785</v>
      </c>
      <c r="M21" s="53">
        <f t="shared" si="9"/>
        <v>18.264838596792007</v>
      </c>
      <c r="N21" s="54"/>
      <c r="O21" s="52">
        <f t="shared" si="10"/>
        <v>4.5475811846609204</v>
      </c>
      <c r="P21" s="53">
        <f t="shared" si="11"/>
        <v>0.87978485103447834</v>
      </c>
      <c r="Q21" s="34"/>
      <c r="AC21" s="6"/>
      <c r="AD21" s="6"/>
      <c r="AE21" s="6"/>
      <c r="AF21" s="6"/>
      <c r="AG21" s="6"/>
    </row>
    <row r="22" spans="1:33">
      <c r="A22" s="34"/>
      <c r="B22" s="51">
        <f t="shared" si="2"/>
        <v>14</v>
      </c>
      <c r="C22" s="45">
        <f t="shared" si="0"/>
        <v>0.47750143528405109</v>
      </c>
      <c r="D22" s="46">
        <f t="shared" si="3"/>
        <v>7.5144904250006306E-2</v>
      </c>
      <c r="E22" s="38"/>
      <c r="F22" s="52">
        <f t="shared" si="4"/>
        <v>161.4107977084675</v>
      </c>
      <c r="G22" s="53">
        <f t="shared" si="5"/>
        <v>25.40138739374602</v>
      </c>
      <c r="H22" s="54"/>
      <c r="I22" s="48">
        <f t="shared" si="6"/>
        <v>135.1482187678447</v>
      </c>
      <c r="J22" s="53">
        <f t="shared" si="7"/>
        <v>21.268417659995674</v>
      </c>
      <c r="K22" s="54"/>
      <c r="L22" s="52">
        <f t="shared" si="8"/>
        <v>109.36314126250593</v>
      </c>
      <c r="M22" s="53">
        <f t="shared" si="9"/>
        <v>17.210592830495333</v>
      </c>
      <c r="N22" s="54"/>
      <c r="O22" s="52">
        <f t="shared" si="10"/>
        <v>5.2678283705827846</v>
      </c>
      <c r="P22" s="53">
        <f t="shared" si="11"/>
        <v>0.82900370399395906</v>
      </c>
      <c r="Q22" s="34"/>
      <c r="AC22" s="6"/>
      <c r="AD22" s="6"/>
      <c r="AE22" s="6"/>
      <c r="AF22" s="6"/>
      <c r="AG22" s="6"/>
    </row>
    <row r="23" spans="1:33">
      <c r="A23" s="34"/>
      <c r="B23" s="39">
        <f t="shared" si="2"/>
        <v>15</v>
      </c>
      <c r="C23" s="45">
        <f t="shared" si="0"/>
        <v>0.54600950026045325</v>
      </c>
      <c r="D23" s="46">
        <f t="shared" si="3"/>
        <v>6.8786525820516684E-2</v>
      </c>
      <c r="E23" s="38"/>
      <c r="F23" s="52">
        <f t="shared" si="4"/>
        <v>184.56872059665017</v>
      </c>
      <c r="G23" s="53">
        <f t="shared" si="5"/>
        <v>23.252051583214456</v>
      </c>
      <c r="H23" s="54"/>
      <c r="I23" s="48">
        <f t="shared" si="6"/>
        <v>154.53819808232524</v>
      </c>
      <c r="J23" s="53">
        <f t="shared" si="7"/>
        <v>19.468792663086038</v>
      </c>
      <c r="K23" s="54"/>
      <c r="L23" s="52">
        <f t="shared" si="8"/>
        <v>125.05368506826075</v>
      </c>
      <c r="M23" s="53">
        <f t="shared" si="9"/>
        <v>15.754320268778136</v>
      </c>
      <c r="N23" s="54"/>
      <c r="O23" s="52">
        <f t="shared" si="10"/>
        <v>6.0236140114819339</v>
      </c>
      <c r="P23" s="53">
        <f t="shared" si="11"/>
        <v>0.75885763990549837</v>
      </c>
      <c r="Q23" s="34"/>
      <c r="AC23" s="6"/>
      <c r="AD23" s="6"/>
      <c r="AE23" s="6"/>
      <c r="AF23" s="6"/>
      <c r="AG23" s="6"/>
    </row>
    <row r="24" spans="1:33">
      <c r="A24" s="34"/>
      <c r="B24" s="51">
        <f t="shared" si="2"/>
        <v>16</v>
      </c>
      <c r="C24" s="45">
        <f t="shared" si="0"/>
        <v>0.61731656763491016</v>
      </c>
      <c r="D24" s="46">
        <f t="shared" si="3"/>
        <v>6.0812378038452283E-2</v>
      </c>
      <c r="E24" s="38"/>
      <c r="F24" s="52">
        <f t="shared" si="4"/>
        <v>208.67279605417363</v>
      </c>
      <c r="G24" s="53">
        <f t="shared" si="5"/>
        <v>20.556533916796223</v>
      </c>
      <c r="H24" s="54"/>
      <c r="I24" s="48">
        <f t="shared" si="6"/>
        <v>174.72038483425357</v>
      </c>
      <c r="J24" s="53">
        <f t="shared" si="7"/>
        <v>17.211853124681348</v>
      </c>
      <c r="K24" s="54"/>
      <c r="L24" s="52">
        <f t="shared" si="8"/>
        <v>141.38529018196843</v>
      </c>
      <c r="M24" s="53">
        <f t="shared" si="9"/>
        <v>13.927984710604925</v>
      </c>
      <c r="N24" s="54"/>
      <c r="O24" s="52">
        <f t="shared" si="10"/>
        <v>6.8102784375579928</v>
      </c>
      <c r="P24" s="53">
        <f t="shared" si="11"/>
        <v>0.67088629822232559</v>
      </c>
      <c r="Q24" s="34"/>
      <c r="AC24" s="6"/>
      <c r="AD24" s="6"/>
      <c r="AE24" s="6"/>
      <c r="AF24" s="6"/>
      <c r="AG24" s="6"/>
    </row>
    <row r="25" spans="1:33">
      <c r="A25" s="34"/>
      <c r="B25" s="39">
        <f t="shared" si="2"/>
        <v>17</v>
      </c>
      <c r="C25" s="45">
        <f t="shared" si="0"/>
        <v>0.69098300562505255</v>
      </c>
      <c r="D25" s="46">
        <f t="shared" si="3"/>
        <v>5.1355029024247573E-2</v>
      </c>
      <c r="E25" s="38"/>
      <c r="F25" s="52">
        <f t="shared" si="4"/>
        <v>233.57441444042394</v>
      </c>
      <c r="G25" s="53">
        <f t="shared" si="5"/>
        <v>17.359646670411106</v>
      </c>
      <c r="H25" s="54"/>
      <c r="I25" s="48">
        <f t="shared" si="6"/>
        <v>195.57034913104604</v>
      </c>
      <c r="J25" s="53">
        <f t="shared" si="7"/>
        <v>14.53512007407749</v>
      </c>
      <c r="K25" s="54"/>
      <c r="L25" s="52">
        <f t="shared" si="8"/>
        <v>158.25726682729319</v>
      </c>
      <c r="M25" s="53">
        <f t="shared" si="9"/>
        <v>11.761948506768121</v>
      </c>
      <c r="N25" s="54"/>
      <c r="O25" s="52">
        <f t="shared" si="10"/>
        <v>7.6229716010317379</v>
      </c>
      <c r="P25" s="53">
        <f t="shared" si="11"/>
        <v>0.56655217948214953</v>
      </c>
      <c r="Q25" s="34"/>
      <c r="AC25" s="6"/>
      <c r="AD25" s="6"/>
      <c r="AE25" s="6"/>
      <c r="AF25" s="6"/>
      <c r="AG25" s="6"/>
    </row>
    <row r="26" spans="1:33">
      <c r="A26" s="34"/>
      <c r="B26" s="51">
        <f t="shared" si="2"/>
        <v>18</v>
      </c>
      <c r="C26" s="45">
        <f t="shared" si="0"/>
        <v>0.76655463614409447</v>
      </c>
      <c r="D26" s="46">
        <f t="shared" si="3"/>
        <v>4.0518530935351349E-2</v>
      </c>
      <c r="E26" s="38"/>
      <c r="F26" s="52">
        <f t="shared" si="4"/>
        <v>259.12004899742135</v>
      </c>
      <c r="G26" s="53">
        <f t="shared" si="5"/>
        <v>13.696562810035859</v>
      </c>
      <c r="H26" s="54"/>
      <c r="I26" s="48">
        <f t="shared" si="6"/>
        <v>216.95954400949617</v>
      </c>
      <c r="J26" s="53">
        <f t="shared" si="7"/>
        <v>11.468043608591536</v>
      </c>
      <c r="K26" s="54"/>
      <c r="L26" s="52">
        <f t="shared" si="8"/>
        <v>175.56559365771506</v>
      </c>
      <c r="M26" s="53">
        <f t="shared" si="9"/>
        <v>9.2800429380825626</v>
      </c>
      <c r="N26" s="54"/>
      <c r="O26" s="52">
        <f t="shared" si="10"/>
        <v>8.4566829783024513</v>
      </c>
      <c r="P26" s="53">
        <f t="shared" si="11"/>
        <v>0.4470031941759679</v>
      </c>
      <c r="Q26" s="34"/>
      <c r="AC26" s="6"/>
      <c r="AD26" s="6"/>
      <c r="AE26" s="6"/>
      <c r="AF26" s="6"/>
      <c r="AG26" s="6"/>
    </row>
    <row r="27" spans="1:33">
      <c r="A27" s="34"/>
      <c r="B27" s="39">
        <f t="shared" si="2"/>
        <v>19</v>
      </c>
      <c r="C27" s="45">
        <f t="shared" si="0"/>
        <v>0.84356553495976905</v>
      </c>
      <c r="D27" s="46">
        <f t="shared" si="3"/>
        <v>2.8359952652116906E-2</v>
      </c>
      <c r="E27" s="38"/>
      <c r="F27" s="52">
        <f t="shared" si="4"/>
        <v>285.15220239333661</v>
      </c>
      <c r="G27" s="53">
        <f t="shared" si="5"/>
        <v>9.5865734473226905</v>
      </c>
      <c r="H27" s="54"/>
      <c r="I27" s="48">
        <f t="shared" si="6"/>
        <v>238.75609797054929</v>
      </c>
      <c r="J27" s="53">
        <f t="shared" si="7"/>
        <v>8.0267760514562614</v>
      </c>
      <c r="K27" s="54"/>
      <c r="L27" s="52">
        <f t="shared" si="8"/>
        <v>193.20355908272177</v>
      </c>
      <c r="M27" s="53">
        <f t="shared" si="9"/>
        <v>6.4953386082419478</v>
      </c>
      <c r="N27" s="54"/>
      <c r="O27" s="52">
        <f t="shared" si="10"/>
        <v>9.3062724614920977</v>
      </c>
      <c r="P27" s="53">
        <f t="shared" si="11"/>
        <v>0.31286893008046179</v>
      </c>
      <c r="Q27" s="34"/>
      <c r="AC27" s="6"/>
      <c r="AD27" s="6"/>
      <c r="AE27" s="6"/>
      <c r="AF27" s="6"/>
      <c r="AG27" s="6"/>
    </row>
    <row r="28" spans="1:33">
      <c r="A28" s="34"/>
      <c r="B28" s="51">
        <f t="shared" si="2"/>
        <v>20</v>
      </c>
      <c r="C28" s="45">
        <f t="shared" si="0"/>
        <v>0.92154090427215496</v>
      </c>
      <c r="D28" s="46">
        <f t="shared" si="3"/>
        <v>1.4876464975644372E-2</v>
      </c>
      <c r="E28" s="38"/>
      <c r="F28" s="52">
        <f t="shared" si="4"/>
        <v>311.5103777459143</v>
      </c>
      <c r="G28" s="53">
        <f t="shared" si="5"/>
        <v>5.028722222316298</v>
      </c>
      <c r="H28" s="54"/>
      <c r="I28" s="48">
        <f t="shared" si="6"/>
        <v>260.82562801094582</v>
      </c>
      <c r="J28" s="53">
        <f t="shared" si="7"/>
        <v>4.2105166486558581</v>
      </c>
      <c r="K28" s="54"/>
      <c r="L28" s="52">
        <f t="shared" si="8"/>
        <v>211.06241918024944</v>
      </c>
      <c r="M28" s="53">
        <f t="shared" si="9"/>
        <v>3.4071875399710621</v>
      </c>
      <c r="N28" s="54"/>
      <c r="O28" s="52">
        <f t="shared" si="10"/>
        <v>10.166502048919636</v>
      </c>
      <c r="P28" s="53">
        <f t="shared" si="11"/>
        <v>0.16411817528058867</v>
      </c>
      <c r="Q28" s="34"/>
      <c r="AC28" s="6"/>
      <c r="AD28" s="6"/>
      <c r="AE28" s="6"/>
      <c r="AF28" s="6"/>
      <c r="AG28" s="6"/>
    </row>
    <row r="29" spans="1:33" ht="13.5" thickBot="1">
      <c r="A29" s="34"/>
      <c r="B29" s="55">
        <f t="shared" si="2"/>
        <v>21</v>
      </c>
      <c r="C29" s="56">
        <f t="shared" si="0"/>
        <v>0.99999999999999989</v>
      </c>
      <c r="D29" s="57">
        <f t="shared" si="3"/>
        <v>1.1926223897340549E-17</v>
      </c>
      <c r="E29" s="38"/>
      <c r="F29" s="58">
        <f>C29*_krd0</f>
        <v>338.03206813912317</v>
      </c>
      <c r="G29" s="59">
        <f>D29*_krd0</f>
        <v>4.0314461291082602E-15</v>
      </c>
      <c r="H29" s="54"/>
      <c r="I29" s="60">
        <f t="shared" si="6"/>
        <v>283.03206813912317</v>
      </c>
      <c r="J29" s="59">
        <f t="shared" si="7"/>
        <v>3.37550381475453E-15</v>
      </c>
      <c r="K29" s="54"/>
      <c r="L29" s="58">
        <f t="shared" si="8"/>
        <v>229.0320681391232</v>
      </c>
      <c r="M29" s="59">
        <f t="shared" si="9"/>
        <v>2.7314877242981403E-15</v>
      </c>
      <c r="N29" s="54"/>
      <c r="O29" s="58">
        <f t="shared" si="10"/>
        <v>11.032068139123211</v>
      </c>
      <c r="P29" s="59">
        <f t="shared" si="11"/>
        <v>1.3157091467790054E-16</v>
      </c>
      <c r="Q29" s="34"/>
      <c r="AC29" s="6"/>
      <c r="AD29" s="6"/>
      <c r="AE29" s="6"/>
      <c r="AF29" s="6"/>
      <c r="AG29" s="6"/>
    </row>
    <row r="30" spans="1:33" ht="15">
      <c r="A30" s="34"/>
      <c r="B30" s="65"/>
      <c r="C30" s="66"/>
      <c r="D30" s="89">
        <f>(naca/0.2)*((0.2969*(1^0.5))-(0.126*1)-(0.3516*(1^2))+(0.2843*(1^3))-(0.1015*(1^4)))</f>
        <v>1.7849999999999685E-3</v>
      </c>
      <c r="E30" s="67"/>
      <c r="F30" s="68"/>
      <c r="G30" s="68"/>
      <c r="H30" s="68"/>
      <c r="I30" s="69"/>
      <c r="J30" s="68"/>
      <c r="K30" s="68"/>
      <c r="L30" s="68"/>
      <c r="M30" s="68"/>
      <c r="N30" s="68"/>
      <c r="O30" s="68"/>
      <c r="P30" s="68"/>
      <c r="Q30" s="34"/>
      <c r="S30" s="16"/>
      <c r="T30" s="8"/>
      <c r="V30" s="12"/>
      <c r="W30" s="11"/>
    </row>
    <row r="31" spans="1:33">
      <c r="A31" s="34"/>
      <c r="B31" s="34"/>
      <c r="C31" s="34"/>
      <c r="D31" s="34"/>
      <c r="E31" s="34"/>
      <c r="F31" s="34"/>
      <c r="G31" s="34"/>
      <c r="H31" s="34"/>
      <c r="I31" s="34"/>
      <c r="J31" s="34"/>
      <c r="K31" s="34"/>
      <c r="L31" s="34"/>
      <c r="M31" s="34"/>
      <c r="N31" s="34"/>
      <c r="O31" s="34"/>
      <c r="P31" s="34"/>
      <c r="Q31" s="34"/>
      <c r="S31" s="17"/>
    </row>
    <row r="32" spans="1:33">
      <c r="A32" s="34"/>
      <c r="B32" s="34" t="s">
        <v>23</v>
      </c>
      <c r="C32" s="34"/>
      <c r="D32" s="34"/>
      <c r="E32" s="34"/>
      <c r="F32" s="34"/>
      <c r="G32" s="34"/>
      <c r="H32" s="34"/>
      <c r="I32" s="34"/>
      <c r="J32" s="34"/>
      <c r="K32" s="34"/>
      <c r="L32" s="34"/>
      <c r="M32" s="34"/>
      <c r="N32" s="34"/>
      <c r="O32" s="34"/>
      <c r="P32" s="34"/>
      <c r="Q32" s="34"/>
    </row>
    <row r="33" spans="1:17">
      <c r="A33" s="34"/>
      <c r="B33" s="34"/>
      <c r="C33" s="34"/>
      <c r="D33" s="34"/>
      <c r="E33" s="34"/>
      <c r="F33" s="34"/>
      <c r="G33" s="34"/>
      <c r="H33" s="34"/>
      <c r="I33" s="34"/>
      <c r="J33" s="34"/>
      <c r="K33" s="34"/>
      <c r="L33" s="34"/>
      <c r="M33" s="34"/>
      <c r="N33" s="34"/>
      <c r="O33" s="34"/>
      <c r="P33" s="34"/>
      <c r="Q33" s="34"/>
    </row>
    <row r="34" spans="1:17">
      <c r="A34" s="34"/>
      <c r="B34" s="34"/>
      <c r="C34" s="34"/>
      <c r="D34" s="34"/>
      <c r="E34" s="34"/>
      <c r="F34" s="34"/>
      <c r="G34" s="34"/>
      <c r="H34" s="34"/>
      <c r="I34" s="34"/>
      <c r="J34" s="34"/>
      <c r="K34" s="34"/>
      <c r="L34" s="34"/>
      <c r="M34" s="34"/>
      <c r="N34" s="34"/>
      <c r="O34" s="34"/>
      <c r="P34" s="34"/>
      <c r="Q34" s="34"/>
    </row>
    <row r="35" spans="1:17">
      <c r="A35" s="34"/>
      <c r="B35" s="34"/>
      <c r="C35" s="34"/>
      <c r="D35" s="34"/>
      <c r="E35" s="34"/>
      <c r="F35" s="34"/>
      <c r="G35" s="34"/>
      <c r="H35" s="34"/>
      <c r="I35" s="34"/>
      <c r="J35" s="34"/>
      <c r="K35" s="34"/>
      <c r="L35" s="34"/>
      <c r="M35" s="34"/>
      <c r="N35" s="34"/>
      <c r="O35" s="34"/>
      <c r="P35" s="34"/>
      <c r="Q35" s="34"/>
    </row>
    <row r="36" spans="1:17">
      <c r="A36" s="34"/>
      <c r="B36" s="34"/>
      <c r="C36" s="34"/>
      <c r="D36" s="34"/>
      <c r="E36" s="34"/>
      <c r="F36" s="34"/>
      <c r="G36" s="34"/>
      <c r="H36" s="34"/>
      <c r="I36" s="34"/>
      <c r="J36" s="34"/>
      <c r="K36" s="34"/>
      <c r="L36" s="34"/>
      <c r="M36" s="34"/>
      <c r="N36" s="34"/>
      <c r="O36" s="34"/>
      <c r="P36" s="34"/>
      <c r="Q36" s="34"/>
    </row>
    <row r="37" spans="1:17">
      <c r="A37" s="34"/>
      <c r="B37" s="34"/>
      <c r="C37" s="34"/>
      <c r="D37" s="34"/>
      <c r="E37" s="34"/>
      <c r="F37" s="34"/>
      <c r="G37" s="34"/>
      <c r="H37" s="34"/>
      <c r="I37" s="34"/>
      <c r="J37" s="34"/>
      <c r="K37" s="34"/>
      <c r="L37" s="34"/>
      <c r="M37" s="34"/>
      <c r="N37" s="34"/>
      <c r="O37" s="34"/>
      <c r="P37" s="34"/>
      <c r="Q37" s="34"/>
    </row>
    <row r="38" spans="1:17">
      <c r="A38" s="34"/>
      <c r="B38" s="34"/>
      <c r="C38" s="34"/>
      <c r="D38" s="34"/>
      <c r="E38" s="34"/>
      <c r="F38" s="34"/>
      <c r="G38" s="34"/>
      <c r="H38" s="34"/>
      <c r="I38" s="34"/>
      <c r="J38" s="34"/>
      <c r="K38" s="34"/>
      <c r="L38" s="34"/>
      <c r="M38" s="34"/>
      <c r="N38" s="34"/>
      <c r="O38" s="34"/>
      <c r="P38" s="34"/>
      <c r="Q38" s="34"/>
    </row>
    <row r="39" spans="1:17">
      <c r="A39" s="34"/>
      <c r="B39" s="34"/>
      <c r="C39" s="34"/>
      <c r="D39" s="34"/>
      <c r="E39" s="34"/>
      <c r="F39" s="34"/>
      <c r="G39" s="34"/>
      <c r="H39" s="34"/>
      <c r="I39" s="34"/>
      <c r="J39" s="34"/>
      <c r="K39" s="34"/>
      <c r="L39" s="34"/>
      <c r="M39" s="34"/>
      <c r="N39" s="34"/>
      <c r="O39" s="34"/>
      <c r="P39" s="34"/>
      <c r="Q39" s="34"/>
    </row>
    <row r="56" s="17" customFormat="1"/>
    <row r="57" s="17" customFormat="1"/>
    <row r="58" s="17" customFormat="1"/>
    <row r="59" s="17" customFormat="1"/>
    <row r="60" s="17" customFormat="1"/>
    <row r="61" s="17" customFormat="1"/>
    <row r="62" s="17" customFormat="1"/>
    <row r="63" s="17" customFormat="1"/>
    <row r="64" s="17" customFormat="1"/>
    <row r="65" s="17" customFormat="1"/>
  </sheetData>
  <mergeCells count="1">
    <mergeCell ref="C2:P2"/>
  </mergeCells>
  <pageMargins left="0.75" right="0.75" top="0.28999999999999998" bottom="0.28000000000000003" header="0.22" footer="0.23"/>
  <pageSetup paperSize="9" orientation="landscape" horizontalDpi="1200" verticalDpi="1200"/>
  <headerFooter alignWithMargins="0"/>
  <drawing r:id="rId1"/>
</worksheet>
</file>

<file path=xl/worksheets/sheet3.xml><?xml version="1.0" encoding="utf-8"?>
<worksheet xmlns="http://schemas.openxmlformats.org/spreadsheetml/2006/main" xmlns:r="http://schemas.openxmlformats.org/officeDocument/2006/relationships">
  <dimension ref="A1:Q47"/>
  <sheetViews>
    <sheetView zoomScaleNormal="100" workbookViewId="0">
      <selection activeCell="B15" sqref="B15"/>
    </sheetView>
  </sheetViews>
  <sheetFormatPr defaultRowHeight="15"/>
  <cols>
    <col min="1" max="1" width="1.5703125" customWidth="1"/>
    <col min="2" max="2" width="7.85546875" customWidth="1"/>
    <col min="3" max="6" width="17.7109375" customWidth="1"/>
  </cols>
  <sheetData>
    <row r="1" spans="1:17">
      <c r="A1" s="23"/>
      <c r="B1" s="23"/>
      <c r="C1" s="23"/>
      <c r="D1" s="23"/>
      <c r="E1" s="23"/>
      <c r="F1" s="23"/>
      <c r="G1" s="23"/>
      <c r="H1" s="23"/>
      <c r="I1" s="23"/>
      <c r="J1" s="23"/>
      <c r="K1" s="23"/>
      <c r="L1" s="23"/>
      <c r="M1" s="23"/>
      <c r="N1" s="23"/>
      <c r="O1" s="23"/>
      <c r="P1" s="23"/>
      <c r="Q1" s="23"/>
    </row>
    <row r="2" spans="1:17">
      <c r="A2" s="34"/>
      <c r="B2" s="34"/>
      <c r="C2" s="35" t="s">
        <v>47</v>
      </c>
      <c r="D2" s="34"/>
      <c r="E2" s="34"/>
      <c r="F2" s="34"/>
      <c r="G2" s="34"/>
      <c r="H2" s="34"/>
      <c r="I2" s="34"/>
      <c r="J2" s="34"/>
      <c r="K2" s="34"/>
      <c r="L2" s="34"/>
      <c r="M2" s="34"/>
      <c r="N2" s="34"/>
      <c r="O2" s="34"/>
      <c r="P2" s="34"/>
      <c r="Q2" s="34"/>
    </row>
    <row r="3" spans="1:17" ht="63" customHeight="1">
      <c r="A3" s="34"/>
      <c r="B3" s="34"/>
      <c r="C3" s="92" t="s">
        <v>50</v>
      </c>
      <c r="D3" s="92"/>
      <c r="E3" s="92"/>
      <c r="F3" s="92"/>
      <c r="G3" s="92"/>
      <c r="H3" s="34"/>
      <c r="I3" s="34"/>
      <c r="J3" s="34"/>
      <c r="K3" s="34"/>
      <c r="L3" s="34"/>
      <c r="M3" s="34"/>
      <c r="N3" s="34"/>
      <c r="O3" s="34"/>
      <c r="P3" s="34"/>
      <c r="Q3" s="34"/>
    </row>
    <row r="4" spans="1:17" ht="50.25" customHeight="1">
      <c r="A4" s="34"/>
      <c r="B4" s="34"/>
      <c r="C4" s="92" t="s">
        <v>51</v>
      </c>
      <c r="D4" s="92"/>
      <c r="E4" s="92"/>
      <c r="F4" s="92"/>
      <c r="G4" s="92"/>
      <c r="H4" s="34"/>
      <c r="I4" s="34"/>
      <c r="J4" s="34"/>
      <c r="K4" s="34"/>
      <c r="L4" s="34"/>
      <c r="M4" s="34"/>
      <c r="N4" s="34"/>
      <c r="O4" s="34"/>
      <c r="P4" s="34"/>
      <c r="Q4" s="34"/>
    </row>
    <row r="5" spans="1:17" ht="25.5" customHeight="1">
      <c r="A5" s="34"/>
      <c r="B5" s="34"/>
      <c r="C5" s="94" t="s">
        <v>48</v>
      </c>
      <c r="D5" s="94"/>
      <c r="E5" s="94"/>
      <c r="F5" s="94"/>
      <c r="G5" s="94"/>
      <c r="H5" s="34"/>
      <c r="I5" s="34"/>
      <c r="J5" s="34"/>
      <c r="K5" s="34"/>
      <c r="L5" s="34"/>
      <c r="M5" s="34"/>
      <c r="N5" s="34"/>
      <c r="O5" s="34"/>
      <c r="P5" s="34"/>
      <c r="Q5" s="34"/>
    </row>
    <row r="6" spans="1:17">
      <c r="A6" s="34"/>
      <c r="B6" s="34"/>
      <c r="C6" s="93">
        <f>'NACA profielen'!L3</f>
        <v>11.032068139123213</v>
      </c>
      <c r="D6" s="93"/>
      <c r="E6" s="93"/>
      <c r="F6" s="93"/>
      <c r="G6" s="34"/>
      <c r="H6" s="34"/>
      <c r="I6" s="34"/>
      <c r="J6" s="34"/>
      <c r="K6" s="34"/>
      <c r="L6" s="34"/>
      <c r="M6" s="34"/>
      <c r="N6" s="34"/>
      <c r="O6" s="34"/>
      <c r="P6" s="34"/>
      <c r="Q6" s="34"/>
    </row>
    <row r="7" spans="1:17">
      <c r="A7" s="34"/>
      <c r="B7" s="34"/>
      <c r="C7" s="34"/>
      <c r="D7" s="34"/>
      <c r="E7" s="34"/>
      <c r="F7" s="34"/>
      <c r="G7" s="34"/>
      <c r="H7" s="34"/>
      <c r="I7" s="34"/>
      <c r="J7" s="34"/>
      <c r="K7" s="34"/>
      <c r="L7" s="34"/>
      <c r="M7" s="34"/>
      <c r="N7" s="34"/>
      <c r="O7" s="34"/>
      <c r="P7" s="34"/>
      <c r="Q7" s="34"/>
    </row>
    <row r="8" spans="1:17">
      <c r="A8" s="34"/>
      <c r="B8" s="83" t="str">
        <f>CONCATENATE("Profielmal ",'NACA profielen'!G5)</f>
        <v>Profielmal 1</v>
      </c>
      <c r="C8" s="82"/>
      <c r="D8" s="34"/>
      <c r="E8" s="44"/>
      <c r="F8" s="44"/>
      <c r="G8" s="34"/>
      <c r="H8" s="44"/>
      <c r="I8" s="44"/>
      <c r="J8" s="34"/>
      <c r="K8" s="44"/>
      <c r="L8" s="44"/>
      <c r="M8" s="34"/>
      <c r="N8" s="34"/>
      <c r="O8" s="34"/>
      <c r="P8" s="34"/>
      <c r="Q8" s="34"/>
    </row>
    <row r="9" spans="1:17">
      <c r="A9" s="34"/>
      <c r="B9" s="44" t="str">
        <f>CONCATENATE("SPLINE ",C24," ",C25," ",C26," ",C27," ",C28," ",C29," ",C30," ",C31," ",C32," ",C33," ",C34," ",C35," ",C36," ",C37," ",C38," ",C39," ",C40," ",C41," ",C42," ",C43," ",C44)</f>
        <v>SPLINE 0,0 1,4 4.2,8.4 9.3,12.5 16.5,16.3 25.7,19.6 36.8,22.5 49.8,24.9 64.6,26.6 81,27.7 99,28.1 118.5,27.9 139.3,27 161.4,25.4 184.6,23.3 208.7,20.6 233.6,17.4 259.1,13.7 285.2,9.6 311.5,5 338,0</v>
      </c>
      <c r="C9" s="81"/>
      <c r="D9" s="44"/>
      <c r="E9" s="44"/>
      <c r="F9" s="44"/>
      <c r="G9" s="34"/>
      <c r="H9" s="44"/>
      <c r="I9" s="44"/>
      <c r="J9" s="34"/>
      <c r="K9" s="44"/>
      <c r="L9" s="44"/>
      <c r="M9" s="34"/>
      <c r="N9" s="34"/>
      <c r="O9" s="34"/>
      <c r="P9" s="34"/>
      <c r="Q9" s="34"/>
    </row>
    <row r="10" spans="1:17">
      <c r="A10" s="34"/>
      <c r="B10" s="34"/>
      <c r="C10" s="81"/>
      <c r="D10" s="44"/>
      <c r="E10" s="44"/>
      <c r="F10" s="44"/>
      <c r="G10" s="34"/>
      <c r="H10" s="44"/>
      <c r="I10" s="44"/>
      <c r="J10" s="34"/>
      <c r="K10" s="44"/>
      <c r="L10" s="44"/>
      <c r="M10" s="34"/>
      <c r="N10" s="34"/>
      <c r="O10" s="34"/>
      <c r="P10" s="34"/>
      <c r="Q10" s="34"/>
    </row>
    <row r="11" spans="1:17">
      <c r="A11" s="34"/>
      <c r="B11" s="83" t="str">
        <f>CONCATENATE("Profielmal ",'NACA profielen'!J5)</f>
        <v>Profielmal 2</v>
      </c>
      <c r="C11" s="81"/>
      <c r="D11" s="34"/>
      <c r="E11" s="34"/>
      <c r="F11" s="34"/>
      <c r="G11" s="34"/>
      <c r="H11" s="34"/>
      <c r="I11" s="34"/>
      <c r="J11" s="34"/>
      <c r="K11" s="34"/>
      <c r="L11" s="34"/>
      <c r="M11" s="34"/>
      <c r="N11" s="34"/>
      <c r="O11" s="34"/>
      <c r="P11" s="34"/>
      <c r="Q11" s="34"/>
    </row>
    <row r="12" spans="1:17">
      <c r="A12" s="34"/>
      <c r="B12" s="44" t="str">
        <f>CONCATENATE("SPLINE ",D24," ", D25," ",D26," ",D27," ",D28," ",D29," ",D30," ",D31," ",D32," ",D33," ",D34," ",D35," ",D36," ",D37," ",D38," ",D39," ",D40," ",D41," ",D42," ",D43," ",D44)</f>
        <v>SPLINE 0,0 0.9,3.4 3.5,7 7.8,10.5 13.9,13.6 21.5,16.4 30.8,18.9 41.7,20.8 54.1,22.3 67.8,23.2 82.9,23.6 99.2,23.3 116.7,22.6 135.1,21.3 154.5,19.5 174.7,17.2 195.6,14.5 217,11.5 238.8,8 260.8,4.2 283,0</v>
      </c>
      <c r="C12" s="81"/>
      <c r="D12" s="44"/>
      <c r="E12" s="34"/>
      <c r="F12" s="34"/>
      <c r="G12" s="34"/>
      <c r="H12" s="34"/>
      <c r="I12" s="34"/>
      <c r="J12" s="34"/>
      <c r="K12" s="34"/>
      <c r="L12" s="34"/>
      <c r="M12" s="34"/>
      <c r="N12" s="34"/>
      <c r="O12" s="34"/>
      <c r="P12" s="34"/>
      <c r="Q12" s="34"/>
    </row>
    <row r="13" spans="1:17">
      <c r="A13" s="34"/>
      <c r="B13" s="34"/>
      <c r="C13" s="81"/>
      <c r="D13" s="44"/>
      <c r="E13" s="34"/>
      <c r="F13" s="34"/>
      <c r="G13" s="34"/>
      <c r="H13" s="34"/>
      <c r="I13" s="34"/>
      <c r="J13" s="34"/>
      <c r="K13" s="34"/>
      <c r="L13" s="34"/>
      <c r="M13" s="34"/>
      <c r="N13" s="34"/>
      <c r="O13" s="34"/>
      <c r="P13" s="34"/>
      <c r="Q13" s="34"/>
    </row>
    <row r="14" spans="1:17">
      <c r="A14" s="34"/>
      <c r="B14" s="83" t="str">
        <f>CONCATENATE("Profielmal ",'NACA profielen'!M5)</f>
        <v>Profielmal 3</v>
      </c>
      <c r="C14" s="81"/>
      <c r="D14" s="34"/>
      <c r="E14" s="34"/>
      <c r="F14" s="34"/>
      <c r="G14" s="34"/>
      <c r="H14" s="34"/>
      <c r="I14" s="34"/>
      <c r="J14" s="34"/>
      <c r="K14" s="34"/>
      <c r="L14" s="34"/>
      <c r="M14" s="34"/>
      <c r="N14" s="34"/>
      <c r="O14" s="34"/>
      <c r="P14" s="34"/>
      <c r="Q14" s="34"/>
    </row>
    <row r="15" spans="1:17">
      <c r="A15" s="34"/>
      <c r="B15" s="44" t="str">
        <f>CONCATENATE("SPLINE ",E24," ",E25," ",E26," ",E27," ",E28," ",E29," ",E30," ",E31," ",E32," ",E33," ",E34," ",E35," ",E36," ",E37," ",E38," ",E39," ",E40," ",E41," ",E42," ",E43," ",E44)</f>
        <v>SPLINE 0,0 0.7,2.7 2.8,5.7 6.3,8.5; 11.2,11 17.4,13.3 25,15.3 33.8,16.8 43.7,18 54.9,18.8 67.1,19.1 80.3,18.9 94.4,18.3 109.4,17.2 125.1,15.8 141.4,13.9 158.3,11.8 175.6,9.3 193.2,6.5 211.1,3.4 229,0</v>
      </c>
      <c r="C15" s="81"/>
      <c r="D15" s="44"/>
      <c r="E15" s="34"/>
      <c r="F15" s="34"/>
      <c r="G15" s="34"/>
      <c r="H15" s="34"/>
      <c r="I15" s="34"/>
      <c r="J15" s="34"/>
      <c r="K15" s="34"/>
      <c r="L15" s="34"/>
      <c r="M15" s="34"/>
      <c r="N15" s="34"/>
      <c r="O15" s="34"/>
      <c r="P15" s="34"/>
      <c r="Q15" s="34"/>
    </row>
    <row r="16" spans="1:17">
      <c r="A16" s="34"/>
      <c r="B16" s="34"/>
      <c r="C16" s="81"/>
      <c r="D16" s="44"/>
      <c r="E16" s="34"/>
      <c r="F16" s="34"/>
      <c r="G16" s="34"/>
      <c r="H16" s="34"/>
      <c r="I16" s="34"/>
      <c r="J16" s="34"/>
      <c r="K16" s="34"/>
      <c r="L16" s="34"/>
      <c r="M16" s="34"/>
      <c r="N16" s="34"/>
      <c r="O16" s="34"/>
      <c r="P16" s="34"/>
      <c r="Q16" s="34"/>
    </row>
    <row r="17" spans="1:17">
      <c r="A17" s="34"/>
      <c r="B17" s="83" t="str">
        <f>CONCATENATE("Profielmal ",'NACA profielen'!P5)</f>
        <v>Profielmal 4</v>
      </c>
      <c r="C17" s="81"/>
      <c r="D17" s="34"/>
      <c r="E17" s="34"/>
      <c r="F17" s="34"/>
      <c r="G17" s="34"/>
      <c r="H17" s="34"/>
      <c r="I17" s="34"/>
      <c r="J17" s="34"/>
      <c r="K17" s="34"/>
      <c r="L17" s="34"/>
      <c r="M17" s="34"/>
      <c r="N17" s="34"/>
      <c r="O17" s="34"/>
      <c r="P17" s="34"/>
      <c r="Q17" s="34"/>
    </row>
    <row r="18" spans="1:17">
      <c r="A18" s="34"/>
      <c r="B18" s="44" t="str">
        <f>CONCATENATE("SPLINE ",F24," ",F25," ",F26," ",F27," ",F28," ",F29," ",F30," ",F31," ",F32," ",F33," ",F34," ",F35," ",F36," ",F37," ",F38," ",F39," ",F40," ",F41," ",F42," ",F43," ",F44)</f>
        <v>SPLINE 0,0 0,0.1 0.1,0.3 0.3,0.4 0.5,0.5 0.8,0.6 1.2,0.7 1.6,0.8 2.1,0.9 2.6,0.9 3.2,0.9 3.9,0.9 4.5,0.9 5.3,0.8 6,0.8 6.8,0.7 7.6,0.6 8.5,0.4 9.3,0.3 10.2,0.2 11,0</v>
      </c>
      <c r="C18" s="34"/>
      <c r="D18" s="34"/>
      <c r="E18" s="34"/>
      <c r="F18" s="34"/>
      <c r="G18" s="34"/>
      <c r="H18" s="34"/>
      <c r="I18" s="34"/>
      <c r="J18" s="34"/>
      <c r="K18" s="34"/>
      <c r="L18" s="34"/>
      <c r="M18" s="34"/>
      <c r="N18" s="34"/>
      <c r="O18" s="34"/>
      <c r="P18" s="34"/>
      <c r="Q18" s="34"/>
    </row>
    <row r="19" spans="1:17">
      <c r="A19" s="34"/>
      <c r="B19" s="34"/>
      <c r="C19" s="34"/>
      <c r="D19" s="34"/>
      <c r="E19" s="34"/>
      <c r="F19" s="34"/>
      <c r="G19" s="34"/>
      <c r="H19" s="34"/>
      <c r="I19" s="34"/>
      <c r="J19" s="34"/>
      <c r="K19" s="34"/>
      <c r="L19" s="34"/>
      <c r="M19" s="34"/>
      <c r="N19" s="34"/>
      <c r="O19" s="34"/>
      <c r="P19" s="34"/>
      <c r="Q19" s="34"/>
    </row>
    <row r="20" spans="1:17">
      <c r="A20" s="34"/>
      <c r="B20" s="34"/>
      <c r="C20" s="34"/>
      <c r="D20" s="34"/>
      <c r="E20" s="34"/>
      <c r="F20" s="34"/>
      <c r="G20" s="34"/>
      <c r="H20" s="34"/>
      <c r="I20" s="34"/>
      <c r="J20" s="34"/>
      <c r="K20" s="34"/>
      <c r="L20" s="34"/>
      <c r="M20" s="34"/>
      <c r="N20" s="34"/>
      <c r="O20" s="34"/>
      <c r="P20" s="34"/>
      <c r="Q20" s="34"/>
    </row>
    <row r="21" spans="1:17" ht="29.25" customHeight="1">
      <c r="A21" s="34"/>
      <c r="B21" s="34"/>
      <c r="C21" s="92" t="s">
        <v>49</v>
      </c>
      <c r="D21" s="92"/>
      <c r="E21" s="92"/>
      <c r="F21" s="92"/>
      <c r="G21" s="92"/>
      <c r="H21" s="34"/>
      <c r="I21" s="34"/>
      <c r="J21" s="34"/>
      <c r="K21" s="34"/>
      <c r="L21" s="34"/>
      <c r="M21" s="34"/>
      <c r="N21" s="34"/>
      <c r="O21" s="34"/>
      <c r="P21" s="34"/>
      <c r="Q21" s="34"/>
    </row>
    <row r="22" spans="1:17">
      <c r="A22" s="34"/>
      <c r="B22" s="34"/>
      <c r="C22" s="44"/>
      <c r="D22" s="34"/>
      <c r="E22" s="34"/>
      <c r="F22" s="34"/>
      <c r="G22" s="34"/>
      <c r="H22" s="34"/>
      <c r="I22" s="34"/>
      <c r="J22" s="34"/>
      <c r="K22" s="34"/>
      <c r="L22" s="34"/>
      <c r="M22" s="34"/>
      <c r="N22" s="34"/>
      <c r="O22" s="34"/>
      <c r="P22" s="34"/>
      <c r="Q22" s="34"/>
    </row>
    <row r="23" spans="1:17">
      <c r="A23" s="34"/>
      <c r="B23" s="34"/>
      <c r="C23" s="83" t="str">
        <f>CONCATENATE("Profielmal ",'NACA profielen'!G5)</f>
        <v>Profielmal 1</v>
      </c>
      <c r="D23" s="83" t="str">
        <f>CONCATENATE("Profielmal ",'NACA profielen'!J5)</f>
        <v>Profielmal 2</v>
      </c>
      <c r="E23" s="83" t="str">
        <f>CONCATENATE("Profielmal ",'NACA profielen'!M5)</f>
        <v>Profielmal 3</v>
      </c>
      <c r="F23" s="83" t="str">
        <f>CONCATENATE("Profielmal ",'NACA profielen'!P5)</f>
        <v>Profielmal 4</v>
      </c>
      <c r="G23" s="34"/>
      <c r="H23" s="34"/>
      <c r="I23" s="34"/>
      <c r="J23" s="34"/>
      <c r="K23" s="34"/>
      <c r="L23" s="34"/>
      <c r="M23" s="34"/>
      <c r="N23" s="34"/>
      <c r="O23" s="34"/>
      <c r="P23" s="34"/>
      <c r="Q23" s="34"/>
    </row>
    <row r="24" spans="1:17">
      <c r="A24" s="34"/>
      <c r="B24" s="34"/>
      <c r="C24" s="84" t="str">
        <f>CONCATENATE(SUBSTITUTE(ROUND('NACA profielen'!F9,1),",","."),",",SUBSTITUTE(ROUND('NACA profielen'!G9,1),",","."))</f>
        <v>0,0</v>
      </c>
      <c r="D24" s="84" t="str">
        <f>CONCATENATE(SUBSTITUTE(ROUND('NACA profielen'!I9,1),",","."),",",SUBSTITUTE(ROUND('NACA profielen'!J9,1),",","."))</f>
        <v>0,0</v>
      </c>
      <c r="E24" s="84" t="str">
        <f>CONCATENATE(SUBSTITUTE(ROUND('NACA profielen'!L9,1),",","."),",",SUBSTITUTE(ROUND('NACA profielen'!M9,1),",","."))</f>
        <v>0,0</v>
      </c>
      <c r="F24" s="84" t="str">
        <f>CONCATENATE(SUBSTITUTE(ROUND('NACA profielen'!O9,1),",","."),",",SUBSTITUTE(ROUND('NACA profielen'!P9,1),",","."))</f>
        <v>0,0</v>
      </c>
      <c r="G24" s="44"/>
      <c r="H24" s="44"/>
      <c r="I24" s="34"/>
      <c r="J24" s="44"/>
      <c r="K24" s="44"/>
      <c r="L24" s="34"/>
      <c r="M24" s="44"/>
      <c r="N24" s="44"/>
      <c r="O24" s="34"/>
      <c r="P24" s="34"/>
      <c r="Q24" s="34"/>
    </row>
    <row r="25" spans="1:17">
      <c r="A25" s="34"/>
      <c r="B25" s="34"/>
      <c r="C25" s="84" t="str">
        <f>CONCATENATE(SUBSTITUTE(ROUND('NACA profielen'!F10,1),",","."),",",SUBSTITUTE(ROUND('NACA profielen'!G10,1),",","."))</f>
        <v>1,4</v>
      </c>
      <c r="D25" s="84" t="str">
        <f>CONCATENATE(SUBSTITUTE(ROUND('NACA profielen'!I10,1),",","."),",",SUBSTITUTE(ROUND('NACA profielen'!J10,1),",","."))</f>
        <v>0.9,3.4</v>
      </c>
      <c r="E25" s="84" t="str">
        <f>CONCATENATE(SUBSTITUTE(ROUND('NACA profielen'!L10,1),",","."),",",SUBSTITUTE(ROUND('NACA profielen'!M10,1),",","."))</f>
        <v>0.7,2.7</v>
      </c>
      <c r="F25" s="84" t="str">
        <f>CONCATENATE(SUBSTITUTE(ROUND('NACA profielen'!O10,1),",","."),",",SUBSTITUTE(ROUND('NACA profielen'!P10,1),",","."))</f>
        <v>0,0.1</v>
      </c>
      <c r="G25" s="44"/>
      <c r="H25" s="44"/>
      <c r="I25" s="34"/>
      <c r="J25" s="44"/>
      <c r="K25" s="44"/>
      <c r="L25" s="34"/>
      <c r="M25" s="44"/>
      <c r="N25" s="44"/>
      <c r="O25" s="34"/>
      <c r="P25" s="34"/>
      <c r="Q25" s="34"/>
    </row>
    <row r="26" spans="1:17">
      <c r="A26" s="34"/>
      <c r="B26" s="34"/>
      <c r="C26" s="84" t="str">
        <f>CONCATENATE(SUBSTITUTE(ROUND('NACA profielen'!F11,1),",","."),",",SUBSTITUTE(ROUND('NACA profielen'!G11,1),",","."))</f>
        <v>4.2,8.4</v>
      </c>
      <c r="D26" s="84" t="str">
        <f>CONCATENATE(SUBSTITUTE(ROUND('NACA profielen'!I11,1),",","."),",",SUBSTITUTE(ROUND('NACA profielen'!J11,1),",","."))</f>
        <v>3.5,7</v>
      </c>
      <c r="E26" s="84" t="str">
        <f>CONCATENATE(SUBSTITUTE(ROUND('NACA profielen'!L11,1),",","."),",",SUBSTITUTE(ROUND('NACA profielen'!M11,1),",","."))</f>
        <v>2.8,5.7</v>
      </c>
      <c r="F26" s="84" t="str">
        <f>CONCATENATE(SUBSTITUTE(ROUND('NACA profielen'!O11,1),",","."),",",SUBSTITUTE(ROUND('NACA profielen'!P11,1),",","."))</f>
        <v>0.1,0.3</v>
      </c>
      <c r="G26" s="44"/>
      <c r="H26" s="44"/>
      <c r="I26" s="34"/>
      <c r="J26" s="44"/>
      <c r="K26" s="44"/>
      <c r="L26" s="34"/>
      <c r="M26" s="44"/>
      <c r="N26" s="44"/>
      <c r="O26" s="34"/>
      <c r="P26" s="34"/>
      <c r="Q26" s="34"/>
    </row>
    <row r="27" spans="1:17">
      <c r="A27" s="34"/>
      <c r="B27" s="34"/>
      <c r="C27" s="84" t="str">
        <f>CONCATENATE(SUBSTITUTE(ROUND('NACA profielen'!F12,1),",","."),",",SUBSTITUTE(ROUND('NACA profielen'!G12,1),",","."))</f>
        <v>9.3,12.5</v>
      </c>
      <c r="D27" s="84" t="str">
        <f>CONCATENATE(SUBSTITUTE(ROUND('NACA profielen'!I12,1),",","."),",",SUBSTITUTE(ROUND('NACA profielen'!J12,1),",","."))</f>
        <v>7.8,10.5</v>
      </c>
      <c r="E27" s="84" t="str">
        <f>CONCATENATE(SUBSTITUTE(ROUND('NACA profielen'!L12,1),",","."),",",SUBSTITUTE(ROUND('NACA profielen'!M12,1),",","."),";")</f>
        <v>6.3,8.5;</v>
      </c>
      <c r="F27" s="84" t="str">
        <f>CONCATENATE(SUBSTITUTE(ROUND('NACA profielen'!O12,1),",","."),",",SUBSTITUTE(ROUND('NACA profielen'!P12,1),",","."))</f>
        <v>0.3,0.4</v>
      </c>
      <c r="G27" s="44"/>
      <c r="H27" s="44"/>
      <c r="I27" s="34"/>
      <c r="J27" s="44"/>
      <c r="K27" s="44"/>
      <c r="L27" s="34"/>
      <c r="M27" s="44"/>
      <c r="N27" s="44"/>
      <c r="O27" s="34"/>
      <c r="P27" s="34"/>
      <c r="Q27" s="34"/>
    </row>
    <row r="28" spans="1:17">
      <c r="A28" s="34"/>
      <c r="B28" s="34"/>
      <c r="C28" s="84" t="str">
        <f>CONCATENATE(SUBSTITUTE(ROUND('NACA profielen'!F13,1),",","."),",",SUBSTITUTE(ROUND('NACA profielen'!G13,1),",","."))</f>
        <v>16.5,16.3</v>
      </c>
      <c r="D28" s="84" t="str">
        <f>CONCATENATE(SUBSTITUTE(ROUND('NACA profielen'!I13,1),",","."),",",SUBSTITUTE(ROUND('NACA profielen'!J13,1),",","."))</f>
        <v>13.9,13.6</v>
      </c>
      <c r="E28" s="84" t="str">
        <f>CONCATENATE(SUBSTITUTE(ROUND('NACA profielen'!L13,1),",","."),",",SUBSTITUTE(ROUND('NACA profielen'!M13,1),",","."))</f>
        <v>11.2,11</v>
      </c>
      <c r="F28" s="84" t="str">
        <f>CONCATENATE(SUBSTITUTE(ROUND('NACA profielen'!O13,1),",","."),",",SUBSTITUTE(ROUND('NACA profielen'!P13,1),",","."))</f>
        <v>0.5,0.5</v>
      </c>
      <c r="G28" s="44"/>
      <c r="H28" s="44"/>
      <c r="I28" s="34"/>
      <c r="J28" s="44"/>
      <c r="K28" s="44"/>
      <c r="L28" s="34"/>
      <c r="M28" s="44"/>
      <c r="N28" s="44"/>
      <c r="O28" s="34"/>
      <c r="P28" s="34"/>
      <c r="Q28" s="34"/>
    </row>
    <row r="29" spans="1:17">
      <c r="A29" s="34"/>
      <c r="B29" s="34"/>
      <c r="C29" s="84" t="str">
        <f>CONCATENATE(SUBSTITUTE(ROUND('NACA profielen'!F14,1),",","."),",",SUBSTITUTE(ROUND('NACA profielen'!G14,1),",","."))</f>
        <v>25.7,19.6</v>
      </c>
      <c r="D29" s="84" t="str">
        <f>CONCATENATE(SUBSTITUTE(ROUND('NACA profielen'!I14,1),",","."),",",SUBSTITUTE(ROUND('NACA profielen'!J14,1),",","."))</f>
        <v>21.5,16.4</v>
      </c>
      <c r="E29" s="84" t="str">
        <f>CONCATENATE(SUBSTITUTE(ROUND('NACA profielen'!L14,1),",","."),",",SUBSTITUTE(ROUND('NACA profielen'!M14,1),",","."))</f>
        <v>17.4,13.3</v>
      </c>
      <c r="F29" s="84" t="str">
        <f>CONCATENATE(SUBSTITUTE(ROUND('NACA profielen'!O14,1),",","."),",",SUBSTITUTE(ROUND('NACA profielen'!P14,1),",","."))</f>
        <v>0.8,0.6</v>
      </c>
      <c r="G29" s="44"/>
      <c r="H29" s="44"/>
      <c r="I29" s="34"/>
      <c r="J29" s="44"/>
      <c r="K29" s="44"/>
      <c r="L29" s="34"/>
      <c r="M29" s="44"/>
      <c r="N29" s="44"/>
      <c r="O29" s="34"/>
      <c r="P29" s="34"/>
      <c r="Q29" s="34"/>
    </row>
    <row r="30" spans="1:17">
      <c r="A30" s="34"/>
      <c r="B30" s="34"/>
      <c r="C30" s="84" t="str">
        <f>CONCATENATE(SUBSTITUTE(ROUND('NACA profielen'!F15,1),",","."),",",SUBSTITUTE(ROUND('NACA profielen'!G15,1),",","."))</f>
        <v>36.8,22.5</v>
      </c>
      <c r="D30" s="84" t="str">
        <f>CONCATENATE(SUBSTITUTE(ROUND('NACA profielen'!I15,1),",","."),",",SUBSTITUTE(ROUND('NACA profielen'!J15,1),",","."))</f>
        <v>30.8,18.9</v>
      </c>
      <c r="E30" s="84" t="str">
        <f>CONCATENATE(SUBSTITUTE(ROUND('NACA profielen'!L15,1),",","."),",",SUBSTITUTE(ROUND('NACA profielen'!M15,1),",","."))</f>
        <v>25,15.3</v>
      </c>
      <c r="F30" s="84" t="str">
        <f>CONCATENATE(SUBSTITUTE(ROUND('NACA profielen'!O15,1),",","."),",",SUBSTITUTE(ROUND('NACA profielen'!P15,1),",","."))</f>
        <v>1.2,0.7</v>
      </c>
      <c r="G30" s="44"/>
      <c r="H30" s="44"/>
      <c r="I30" s="34"/>
      <c r="J30" s="44"/>
      <c r="K30" s="44"/>
      <c r="L30" s="34"/>
      <c r="M30" s="44"/>
      <c r="N30" s="44"/>
      <c r="O30" s="34"/>
      <c r="P30" s="34"/>
      <c r="Q30" s="34"/>
    </row>
    <row r="31" spans="1:17">
      <c r="A31" s="34"/>
      <c r="B31" s="34"/>
      <c r="C31" s="84" t="str">
        <f>CONCATENATE(SUBSTITUTE(ROUND('NACA profielen'!F16,1),",","."),",",SUBSTITUTE(ROUND('NACA profielen'!G16,1),",","."))</f>
        <v>49.8,24.9</v>
      </c>
      <c r="D31" s="84" t="str">
        <f>CONCATENATE(SUBSTITUTE(ROUND('NACA profielen'!I16,1),",","."),",",SUBSTITUTE(ROUND('NACA profielen'!J16,1),",","."))</f>
        <v>41.7,20.8</v>
      </c>
      <c r="E31" s="84" t="str">
        <f>CONCATENATE(SUBSTITUTE(ROUND('NACA profielen'!L16,1),",","."),",",SUBSTITUTE(ROUND('NACA profielen'!M16,1),",","."))</f>
        <v>33.8,16.8</v>
      </c>
      <c r="F31" s="84" t="str">
        <f>CONCATENATE(SUBSTITUTE(ROUND('NACA profielen'!O16,1),",","."),",",SUBSTITUTE(ROUND('NACA profielen'!P16,1),",","."))</f>
        <v>1.6,0.8</v>
      </c>
      <c r="G31" s="44"/>
      <c r="H31" s="44"/>
      <c r="I31" s="34"/>
      <c r="J31" s="44"/>
      <c r="K31" s="44"/>
      <c r="L31" s="34"/>
      <c r="M31" s="44"/>
      <c r="N31" s="44"/>
      <c r="O31" s="34"/>
      <c r="P31" s="34"/>
      <c r="Q31" s="34"/>
    </row>
    <row r="32" spans="1:17">
      <c r="A32" s="34"/>
      <c r="B32" s="34"/>
      <c r="C32" s="84" t="str">
        <f>CONCATENATE(SUBSTITUTE(ROUND('NACA profielen'!F17,1),",","."),",",SUBSTITUTE(ROUND('NACA profielen'!G17,1),",","."))</f>
        <v>64.6,26.6</v>
      </c>
      <c r="D32" s="84" t="str">
        <f>CONCATENATE(SUBSTITUTE(ROUND('NACA profielen'!I17,1),",","."),",",SUBSTITUTE(ROUND('NACA profielen'!J17,1),",","."))</f>
        <v>54.1,22.3</v>
      </c>
      <c r="E32" s="84" t="str">
        <f>CONCATENATE(SUBSTITUTE(ROUND('NACA profielen'!L17,1),",","."),",",SUBSTITUTE(ROUND('NACA profielen'!M17,1),",","."))</f>
        <v>43.7,18</v>
      </c>
      <c r="F32" s="84" t="str">
        <f>CONCATENATE(SUBSTITUTE(ROUND('NACA profielen'!O17,1),",","."),",",SUBSTITUTE(ROUND('NACA profielen'!P17,1),",","."))</f>
        <v>2.1,0.9</v>
      </c>
      <c r="G32" s="44"/>
      <c r="H32" s="44"/>
      <c r="I32" s="34"/>
      <c r="J32" s="44"/>
      <c r="K32" s="44"/>
      <c r="L32" s="34"/>
      <c r="M32" s="44"/>
      <c r="N32" s="44"/>
      <c r="O32" s="34"/>
      <c r="P32" s="34"/>
      <c r="Q32" s="34"/>
    </row>
    <row r="33" spans="1:17">
      <c r="A33" s="34"/>
      <c r="B33" s="34"/>
      <c r="C33" s="84" t="str">
        <f>CONCATENATE(SUBSTITUTE(ROUND('NACA profielen'!F18,1),",","."),",",SUBSTITUTE(ROUND('NACA profielen'!G18,1),",","."))</f>
        <v>81,27.7</v>
      </c>
      <c r="D33" s="84" t="str">
        <f>CONCATENATE(SUBSTITUTE(ROUND('NACA profielen'!I18,1),",","."),",",SUBSTITUTE(ROUND('NACA profielen'!J18,1),",","."))</f>
        <v>67.8,23.2</v>
      </c>
      <c r="E33" s="84" t="str">
        <f>CONCATENATE(SUBSTITUTE(ROUND('NACA profielen'!L18,1),",","."),",",SUBSTITUTE(ROUND('NACA profielen'!M18,1),",","."))</f>
        <v>54.9,18.8</v>
      </c>
      <c r="F33" s="84" t="str">
        <f>CONCATENATE(SUBSTITUTE(ROUND('NACA profielen'!O18,1),",","."),",",SUBSTITUTE(ROUND('NACA profielen'!P18,1),",","."))</f>
        <v>2.6,0.9</v>
      </c>
      <c r="G33" s="44"/>
      <c r="H33" s="44"/>
      <c r="I33" s="34"/>
      <c r="J33" s="44"/>
      <c r="K33" s="44"/>
      <c r="L33" s="34"/>
      <c r="M33" s="44"/>
      <c r="N33" s="44"/>
      <c r="O33" s="34"/>
      <c r="P33" s="34"/>
      <c r="Q33" s="34"/>
    </row>
    <row r="34" spans="1:17">
      <c r="A34" s="34"/>
      <c r="B34" s="34"/>
      <c r="C34" s="84" t="str">
        <f>CONCATENATE(SUBSTITUTE(ROUND('NACA profielen'!F19,1),",","."),",",SUBSTITUTE(ROUND('NACA profielen'!G19,1),",","."))</f>
        <v>99,28.1</v>
      </c>
      <c r="D34" s="84" t="str">
        <f>CONCATENATE(SUBSTITUTE(ROUND('NACA profielen'!I19,1),",","."),",",SUBSTITUTE(ROUND('NACA profielen'!J19,1),",","."))</f>
        <v>82.9,23.6</v>
      </c>
      <c r="E34" s="84" t="str">
        <f>CONCATENATE(SUBSTITUTE(ROUND('NACA profielen'!L19,1),",","."),",",SUBSTITUTE(ROUND('NACA profielen'!M19,1),",","."))</f>
        <v>67.1,19.1</v>
      </c>
      <c r="F34" s="84" t="str">
        <f>CONCATENATE(SUBSTITUTE(ROUND('NACA profielen'!O19,1),",","."),",",SUBSTITUTE(ROUND('NACA profielen'!P19,1),",","."))</f>
        <v>3.2,0.9</v>
      </c>
      <c r="G34" s="44"/>
      <c r="H34" s="44"/>
      <c r="I34" s="34"/>
      <c r="J34" s="44"/>
      <c r="K34" s="44"/>
      <c r="L34" s="34"/>
      <c r="M34" s="44"/>
      <c r="N34" s="44"/>
      <c r="O34" s="34"/>
      <c r="P34" s="34"/>
      <c r="Q34" s="34"/>
    </row>
    <row r="35" spans="1:17">
      <c r="A35" s="34"/>
      <c r="B35" s="34"/>
      <c r="C35" s="84" t="str">
        <f>CONCATENATE(SUBSTITUTE(ROUND('NACA profielen'!F20,1),",","."),",",SUBSTITUTE(ROUND('NACA profielen'!G20,1),",","."))</f>
        <v>118.5,27.9</v>
      </c>
      <c r="D35" s="84" t="str">
        <f>CONCATENATE(SUBSTITUTE(ROUND('NACA profielen'!I20,1),",","."),",",SUBSTITUTE(ROUND('NACA profielen'!J20,1),",","."))</f>
        <v>99.2,23.3</v>
      </c>
      <c r="E35" s="84" t="str">
        <f>CONCATENATE(SUBSTITUTE(ROUND('NACA profielen'!L20,1),",","."),",",SUBSTITUTE(ROUND('NACA profielen'!M20,1),",","."))</f>
        <v>80.3,18.9</v>
      </c>
      <c r="F35" s="84" t="str">
        <f>CONCATENATE(SUBSTITUTE(ROUND('NACA profielen'!O20,1),",","."),",",SUBSTITUTE(ROUND('NACA profielen'!P20,1),",","."))</f>
        <v>3.9,0.9</v>
      </c>
      <c r="G35" s="44"/>
      <c r="H35" s="44"/>
      <c r="I35" s="34"/>
      <c r="J35" s="44"/>
      <c r="K35" s="44"/>
      <c r="L35" s="34"/>
      <c r="M35" s="44"/>
      <c r="N35" s="44"/>
      <c r="O35" s="34"/>
      <c r="P35" s="34"/>
      <c r="Q35" s="34"/>
    </row>
    <row r="36" spans="1:17">
      <c r="A36" s="34"/>
      <c r="B36" s="34"/>
      <c r="C36" s="84" t="str">
        <f>CONCATENATE(SUBSTITUTE(ROUND('NACA profielen'!F21,1),",","."),",",SUBSTITUTE(ROUND('NACA profielen'!G21,1),",","."))</f>
        <v>139.3,27</v>
      </c>
      <c r="D36" s="84" t="str">
        <f>CONCATENATE(SUBSTITUTE(ROUND('NACA profielen'!I21,1),",","."),",",SUBSTITUTE(ROUND('NACA profielen'!J21,1),",","."))</f>
        <v>116.7,22.6</v>
      </c>
      <c r="E36" s="84" t="str">
        <f>CONCATENATE(SUBSTITUTE(ROUND('NACA profielen'!L21,1),",","."),",",SUBSTITUTE(ROUND('NACA profielen'!M21,1),",","."))</f>
        <v>94.4,18.3</v>
      </c>
      <c r="F36" s="84" t="str">
        <f>CONCATENATE(SUBSTITUTE(ROUND('NACA profielen'!O21,1),",","."),",",SUBSTITUTE(ROUND('NACA profielen'!P21,1),",","."))</f>
        <v>4.5,0.9</v>
      </c>
      <c r="G36" s="44"/>
      <c r="H36" s="44"/>
      <c r="I36" s="34"/>
      <c r="J36" s="44"/>
      <c r="K36" s="44"/>
      <c r="L36" s="34"/>
      <c r="M36" s="44"/>
      <c r="N36" s="44"/>
      <c r="O36" s="34"/>
      <c r="P36" s="34"/>
      <c r="Q36" s="34"/>
    </row>
    <row r="37" spans="1:17">
      <c r="A37" s="34"/>
      <c r="B37" s="34"/>
      <c r="C37" s="84" t="str">
        <f>CONCATENATE(SUBSTITUTE(ROUND('NACA profielen'!F22,1),",","."),",",SUBSTITUTE(ROUND('NACA profielen'!G22,1),",","."))</f>
        <v>161.4,25.4</v>
      </c>
      <c r="D37" s="84" t="str">
        <f>CONCATENATE(SUBSTITUTE(ROUND('NACA profielen'!I22,1),",","."),",",SUBSTITUTE(ROUND('NACA profielen'!J22,1),",","."))</f>
        <v>135.1,21.3</v>
      </c>
      <c r="E37" s="84" t="str">
        <f>CONCATENATE(SUBSTITUTE(ROUND('NACA profielen'!L22,1),",","."),",",SUBSTITUTE(ROUND('NACA profielen'!M22,1),",","."))</f>
        <v>109.4,17.2</v>
      </c>
      <c r="F37" s="84" t="str">
        <f>CONCATENATE(SUBSTITUTE(ROUND('NACA profielen'!O22,1),",","."),",",SUBSTITUTE(ROUND('NACA profielen'!P22,1),",","."))</f>
        <v>5.3,0.8</v>
      </c>
      <c r="G37" s="44"/>
      <c r="H37" s="44"/>
      <c r="I37" s="34"/>
      <c r="J37" s="44"/>
      <c r="K37" s="44"/>
      <c r="L37" s="34"/>
      <c r="M37" s="44"/>
      <c r="N37" s="44"/>
      <c r="O37" s="34"/>
      <c r="P37" s="34"/>
      <c r="Q37" s="34"/>
    </row>
    <row r="38" spans="1:17">
      <c r="A38" s="34"/>
      <c r="B38" s="34"/>
      <c r="C38" s="84" t="str">
        <f>CONCATENATE(SUBSTITUTE(ROUND('NACA profielen'!F23,1),",","."),",",SUBSTITUTE(ROUND('NACA profielen'!G23,1),",","."))</f>
        <v>184.6,23.3</v>
      </c>
      <c r="D38" s="84" t="str">
        <f>CONCATENATE(SUBSTITUTE(ROUND('NACA profielen'!I23,1),",","."),",",SUBSTITUTE(ROUND('NACA profielen'!J23,1),",","."))</f>
        <v>154.5,19.5</v>
      </c>
      <c r="E38" s="84" t="str">
        <f>CONCATENATE(SUBSTITUTE(ROUND('NACA profielen'!L23,1),",","."),",",SUBSTITUTE(ROUND('NACA profielen'!M23,1),",","."))</f>
        <v>125.1,15.8</v>
      </c>
      <c r="F38" s="84" t="str">
        <f>CONCATENATE(SUBSTITUTE(ROUND('NACA profielen'!O23,1),",","."),",",SUBSTITUTE(ROUND('NACA profielen'!P23,1),",","."))</f>
        <v>6,0.8</v>
      </c>
      <c r="G38" s="44"/>
      <c r="H38" s="44"/>
      <c r="I38" s="34"/>
      <c r="J38" s="44"/>
      <c r="K38" s="44"/>
      <c r="L38" s="34"/>
      <c r="M38" s="44"/>
      <c r="N38" s="44"/>
      <c r="O38" s="34"/>
      <c r="P38" s="34"/>
      <c r="Q38" s="34"/>
    </row>
    <row r="39" spans="1:17">
      <c r="A39" s="34"/>
      <c r="B39" s="34"/>
      <c r="C39" s="84" t="str">
        <f>CONCATENATE(SUBSTITUTE(ROUND('NACA profielen'!F24,1),",","."),",",SUBSTITUTE(ROUND('NACA profielen'!G24,1),",","."))</f>
        <v>208.7,20.6</v>
      </c>
      <c r="D39" s="84" t="str">
        <f>CONCATENATE(SUBSTITUTE(ROUND('NACA profielen'!I24,1),",","."),",",SUBSTITUTE(ROUND('NACA profielen'!J24,1),",","."))</f>
        <v>174.7,17.2</v>
      </c>
      <c r="E39" s="84" t="str">
        <f>CONCATENATE(SUBSTITUTE(ROUND('NACA profielen'!L24,1),",","."),",",SUBSTITUTE(ROUND('NACA profielen'!M24,1),",","."))</f>
        <v>141.4,13.9</v>
      </c>
      <c r="F39" s="84" t="str">
        <f>CONCATENATE(SUBSTITUTE(ROUND('NACA profielen'!O24,1),",","."),",",SUBSTITUTE(ROUND('NACA profielen'!P24,1),",","."))</f>
        <v>6.8,0.7</v>
      </c>
      <c r="G39" s="44"/>
      <c r="H39" s="44"/>
      <c r="I39" s="34"/>
      <c r="J39" s="44"/>
      <c r="K39" s="44"/>
      <c r="L39" s="34"/>
      <c r="M39" s="44"/>
      <c r="N39" s="44"/>
      <c r="O39" s="34"/>
      <c r="P39" s="34"/>
      <c r="Q39" s="34"/>
    </row>
    <row r="40" spans="1:17">
      <c r="A40" s="34"/>
      <c r="B40" s="34"/>
      <c r="C40" s="84" t="str">
        <f>CONCATENATE(SUBSTITUTE(ROUND('NACA profielen'!F25,1),",","."),",",SUBSTITUTE(ROUND('NACA profielen'!G25,1),",","."))</f>
        <v>233.6,17.4</v>
      </c>
      <c r="D40" s="84" t="str">
        <f>CONCATENATE(SUBSTITUTE(ROUND('NACA profielen'!I25,1),",","."),",",SUBSTITUTE(ROUND('NACA profielen'!J25,1),",","."))</f>
        <v>195.6,14.5</v>
      </c>
      <c r="E40" s="84" t="str">
        <f>CONCATENATE(SUBSTITUTE(ROUND('NACA profielen'!L25,1),",","."),",",SUBSTITUTE(ROUND('NACA profielen'!M25,1),",","."))</f>
        <v>158.3,11.8</v>
      </c>
      <c r="F40" s="84" t="str">
        <f>CONCATENATE(SUBSTITUTE(ROUND('NACA profielen'!O25,1),",","."),",",SUBSTITUTE(ROUND('NACA profielen'!P25,1),",","."))</f>
        <v>7.6,0.6</v>
      </c>
      <c r="G40" s="44"/>
      <c r="H40" s="44"/>
      <c r="I40" s="34"/>
      <c r="J40" s="44"/>
      <c r="K40" s="44"/>
      <c r="L40" s="34"/>
      <c r="M40" s="44"/>
      <c r="N40" s="44"/>
      <c r="O40" s="34"/>
      <c r="P40" s="34"/>
      <c r="Q40" s="34"/>
    </row>
    <row r="41" spans="1:17">
      <c r="A41" s="34"/>
      <c r="B41" s="34"/>
      <c r="C41" s="84" t="str">
        <f>CONCATENATE(SUBSTITUTE(ROUND('NACA profielen'!F26,1),",","."),",",SUBSTITUTE(ROUND('NACA profielen'!G26,1),",","."))</f>
        <v>259.1,13.7</v>
      </c>
      <c r="D41" s="84" t="str">
        <f>CONCATENATE(SUBSTITUTE(ROUND('NACA profielen'!I26,1),",","."),",",SUBSTITUTE(ROUND('NACA profielen'!J26,1),",","."))</f>
        <v>217,11.5</v>
      </c>
      <c r="E41" s="84" t="str">
        <f>CONCATENATE(SUBSTITUTE(ROUND('NACA profielen'!L26,1),",","."),",",SUBSTITUTE(ROUND('NACA profielen'!M26,1),",","."))</f>
        <v>175.6,9.3</v>
      </c>
      <c r="F41" s="84" t="str">
        <f>CONCATENATE(SUBSTITUTE(ROUND('NACA profielen'!O26,1),",","."),",",SUBSTITUTE(ROUND('NACA profielen'!P26,1),",","."))</f>
        <v>8.5,0.4</v>
      </c>
      <c r="G41" s="44"/>
      <c r="H41" s="44"/>
      <c r="I41" s="34"/>
      <c r="J41" s="44"/>
      <c r="K41" s="44"/>
      <c r="L41" s="34"/>
      <c r="M41" s="44"/>
      <c r="N41" s="44"/>
      <c r="O41" s="34"/>
      <c r="P41" s="34"/>
      <c r="Q41" s="34"/>
    </row>
    <row r="42" spans="1:17">
      <c r="A42" s="34"/>
      <c r="B42" s="34"/>
      <c r="C42" s="84" t="str">
        <f>CONCATENATE(SUBSTITUTE(ROUND('NACA profielen'!F27,1),",","."),",",SUBSTITUTE(ROUND('NACA profielen'!G27,1),",","."))</f>
        <v>285.2,9.6</v>
      </c>
      <c r="D42" s="84" t="str">
        <f>CONCATENATE(SUBSTITUTE(ROUND('NACA profielen'!I27,1),",","."),",",SUBSTITUTE(ROUND('NACA profielen'!J27,1),",","."))</f>
        <v>238.8,8</v>
      </c>
      <c r="E42" s="84" t="str">
        <f>CONCATENATE(SUBSTITUTE(ROUND('NACA profielen'!L27,1),",","."),",",SUBSTITUTE(ROUND('NACA profielen'!M27,1),",","."))</f>
        <v>193.2,6.5</v>
      </c>
      <c r="F42" s="84" t="str">
        <f>CONCATENATE(SUBSTITUTE(ROUND('NACA profielen'!O27,1),",","."),",",SUBSTITUTE(ROUND('NACA profielen'!P27,1),",","."))</f>
        <v>9.3,0.3</v>
      </c>
      <c r="G42" s="44"/>
      <c r="H42" s="44"/>
      <c r="I42" s="34"/>
      <c r="J42" s="44"/>
      <c r="K42" s="44"/>
      <c r="L42" s="34"/>
      <c r="M42" s="44"/>
      <c r="N42" s="44"/>
      <c r="O42" s="34"/>
      <c r="P42" s="34"/>
      <c r="Q42" s="34"/>
    </row>
    <row r="43" spans="1:17">
      <c r="A43" s="34"/>
      <c r="B43" s="34"/>
      <c r="C43" s="84" t="str">
        <f>CONCATENATE(SUBSTITUTE(ROUND('NACA profielen'!F28,1),",","."),",",SUBSTITUTE(ROUND('NACA profielen'!G28,1),",","."))</f>
        <v>311.5,5</v>
      </c>
      <c r="D43" s="84" t="str">
        <f>CONCATENATE(SUBSTITUTE(ROUND('NACA profielen'!I28,1),",","."),",",SUBSTITUTE(ROUND('NACA profielen'!J28,1),",","."))</f>
        <v>260.8,4.2</v>
      </c>
      <c r="E43" s="84" t="str">
        <f>CONCATENATE(SUBSTITUTE(ROUND('NACA profielen'!L28,1),",","."),",",SUBSTITUTE(ROUND('NACA profielen'!M28,1),",","."))</f>
        <v>211.1,3.4</v>
      </c>
      <c r="F43" s="84" t="str">
        <f>CONCATENATE(SUBSTITUTE(ROUND('NACA profielen'!O28,1),",","."),",",SUBSTITUTE(ROUND('NACA profielen'!P28,1),",","."))</f>
        <v>10.2,0.2</v>
      </c>
      <c r="G43" s="44"/>
      <c r="H43" s="44"/>
      <c r="I43" s="34"/>
      <c r="J43" s="44"/>
      <c r="K43" s="44"/>
      <c r="L43" s="34"/>
      <c r="M43" s="44"/>
      <c r="N43" s="44"/>
      <c r="O43" s="34"/>
      <c r="P43" s="34"/>
      <c r="Q43" s="34"/>
    </row>
    <row r="44" spans="1:17">
      <c r="A44" s="34"/>
      <c r="B44" s="34"/>
      <c r="C44" s="84" t="str">
        <f>CONCATENATE(SUBSTITUTE(ROUND('NACA profielen'!F29,1),",","."),",",SUBSTITUTE(ROUND('NACA profielen'!G29,1),",","."))</f>
        <v>338,0</v>
      </c>
      <c r="D44" s="84" t="str">
        <f>CONCATENATE(SUBSTITUTE(ROUND('NACA profielen'!I29,1),",","."),",",SUBSTITUTE(ROUND('NACA profielen'!J29,1),",","."))</f>
        <v>283,0</v>
      </c>
      <c r="E44" s="84" t="str">
        <f>CONCATENATE(SUBSTITUTE(ROUND('NACA profielen'!L29,1),",","."),",",SUBSTITUTE(ROUND('NACA profielen'!M29,1),",","."))</f>
        <v>229,0</v>
      </c>
      <c r="F44" s="84" t="str">
        <f>CONCATENATE(SUBSTITUTE(ROUND('NACA profielen'!O29,1),",","."),",",SUBSTITUTE(ROUND('NACA profielen'!P29,1),",","."))</f>
        <v>11,0</v>
      </c>
      <c r="G44" s="44"/>
      <c r="H44" s="44"/>
      <c r="I44" s="34"/>
      <c r="J44" s="44"/>
      <c r="K44" s="44"/>
      <c r="L44" s="34"/>
      <c r="M44" s="44"/>
      <c r="N44" s="44"/>
      <c r="O44" s="34"/>
      <c r="P44" s="34"/>
      <c r="Q44" s="34"/>
    </row>
    <row r="45" spans="1:17">
      <c r="A45" s="34"/>
      <c r="B45" s="34"/>
      <c r="C45" s="34"/>
      <c r="D45" s="34"/>
      <c r="E45" s="34"/>
      <c r="F45" s="34"/>
      <c r="G45" s="34"/>
      <c r="H45" s="34"/>
      <c r="I45" s="34"/>
      <c r="J45" s="34"/>
      <c r="K45" s="34"/>
      <c r="L45" s="34"/>
      <c r="M45" s="34"/>
      <c r="N45" s="34"/>
      <c r="O45" s="34"/>
      <c r="P45" s="34"/>
      <c r="Q45" s="34"/>
    </row>
    <row r="46" spans="1:17">
      <c r="A46" s="23"/>
      <c r="B46" s="23"/>
      <c r="C46" s="23"/>
      <c r="D46" s="23"/>
      <c r="E46" s="23"/>
      <c r="F46" s="23"/>
      <c r="G46" s="23"/>
      <c r="H46" s="23"/>
      <c r="I46" s="23"/>
      <c r="J46" s="23"/>
      <c r="K46" s="23"/>
      <c r="L46" s="23"/>
      <c r="M46" s="23"/>
      <c r="N46" s="23"/>
      <c r="O46" s="23"/>
      <c r="P46" s="23"/>
      <c r="Q46" s="23"/>
    </row>
    <row r="47" spans="1:17">
      <c r="A47" s="23"/>
      <c r="B47" s="23"/>
      <c r="C47" s="23"/>
      <c r="D47" s="23"/>
      <c r="E47" s="23"/>
      <c r="F47" s="23"/>
      <c r="G47" s="23"/>
      <c r="H47" s="23"/>
      <c r="I47" s="23"/>
      <c r="J47" s="23"/>
      <c r="K47" s="23"/>
      <c r="L47" s="23"/>
      <c r="M47" s="23"/>
      <c r="N47" s="23"/>
      <c r="O47" s="23"/>
      <c r="P47" s="23"/>
      <c r="Q47" s="23"/>
    </row>
  </sheetData>
  <mergeCells count="5">
    <mergeCell ref="C21:G21"/>
    <mergeCell ref="C6:F6"/>
    <mergeCell ref="C3:G3"/>
    <mergeCell ref="C4:G4"/>
    <mergeCell ref="C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6</vt:i4>
      </vt:variant>
    </vt:vector>
  </HeadingPairs>
  <TitlesOfParts>
    <vt:vector size="9" baseType="lpstr">
      <vt:lpstr>Roerblad parameters</vt:lpstr>
      <vt:lpstr>NACA profielen</vt:lpstr>
      <vt:lpstr>AutoCad</vt:lpstr>
      <vt:lpstr>_krd0</vt:lpstr>
      <vt:lpstr>_krd1</vt:lpstr>
      <vt:lpstr>_krd2</vt:lpstr>
      <vt:lpstr>_krd3</vt:lpstr>
      <vt:lpstr>naca</vt:lpstr>
      <vt:lpstr>nrpoints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Uitrekenen NACA profielen</dc:title>
  <dc:subject>il Cigno</dc:subject>
  <dc:creator>Timo Giling 2013</dc:creator>
  <dc:description>Timo Giling
Plataanstraat 12
5331 GN  Kerkdriel</dc:description>
  <cp:lastModifiedBy>Timo Giling</cp:lastModifiedBy>
  <cp:lastPrinted>2012-11-16T11:09:00Z</cp:lastPrinted>
  <dcterms:created xsi:type="dcterms:W3CDTF">2011-02-12T14:19:32Z</dcterms:created>
  <dcterms:modified xsi:type="dcterms:W3CDTF">2017-05-21T14:03:13Z</dcterms:modified>
</cp:coreProperties>
</file>