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terGilissenArtium\Dropbox\BOOT\ROLLER COASTER\L 450\"/>
    </mc:Choice>
  </mc:AlternateContent>
  <xr:revisionPtr revIDLastSave="0" documentId="13_ncr:1_{3A6D6719-908D-4FE9-AE89-F36CB0B222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ulation" sheetId="1" r:id="rId1"/>
    <sheet name="Conclusions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1" l="1"/>
  <c r="T51" i="1"/>
  <c r="T53" i="1" s="1"/>
  <c r="Q51" i="1" s="1"/>
  <c r="S52" i="1"/>
  <c r="T52" i="1"/>
  <c r="S53" i="1"/>
  <c r="J51" i="1" s="1"/>
  <c r="S54" i="1"/>
  <c r="T54" i="1"/>
  <c r="I49" i="1"/>
  <c r="P11" i="1"/>
  <c r="O11" i="1"/>
  <c r="N11" i="1"/>
  <c r="H11" i="1"/>
  <c r="G11" i="1"/>
  <c r="F11" i="1"/>
  <c r="O10" i="1"/>
  <c r="O12" i="1"/>
  <c r="I78" i="1"/>
  <c r="Q11" i="1"/>
  <c r="I11" i="1"/>
  <c r="I52" i="1"/>
  <c r="I51" i="1"/>
  <c r="I72" i="1"/>
  <c r="I66" i="1"/>
  <c r="I67" i="1"/>
  <c r="I61" i="1"/>
  <c r="F7" i="1"/>
  <c r="G7" i="1"/>
  <c r="I7" i="1"/>
  <c r="H7" i="1"/>
  <c r="F8" i="1"/>
  <c r="G8" i="1"/>
  <c r="H8" i="1"/>
  <c r="I8" i="1"/>
  <c r="F9" i="1"/>
  <c r="G9" i="1"/>
  <c r="H9" i="1"/>
  <c r="F10" i="1"/>
  <c r="G10" i="1"/>
  <c r="H10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I19" i="1"/>
  <c r="G19" i="1"/>
  <c r="H19" i="1"/>
  <c r="F20" i="1"/>
  <c r="G20" i="1"/>
  <c r="H20" i="1"/>
  <c r="F21" i="1"/>
  <c r="I21" i="1"/>
  <c r="G21" i="1"/>
  <c r="H21" i="1"/>
  <c r="F22" i="1"/>
  <c r="G22" i="1"/>
  <c r="H22" i="1"/>
  <c r="F23" i="1"/>
  <c r="I23" i="1"/>
  <c r="G23" i="1"/>
  <c r="H23" i="1"/>
  <c r="F24" i="1"/>
  <c r="G24" i="1"/>
  <c r="H24" i="1"/>
  <c r="F25" i="1"/>
  <c r="I25" i="1"/>
  <c r="G25" i="1"/>
  <c r="H25" i="1"/>
  <c r="F26" i="1"/>
  <c r="G26" i="1"/>
  <c r="H26" i="1"/>
  <c r="F27" i="1"/>
  <c r="G27" i="1"/>
  <c r="H27" i="1"/>
  <c r="F28" i="1"/>
  <c r="I28" i="1"/>
  <c r="G28" i="1"/>
  <c r="H28" i="1"/>
  <c r="F29" i="1"/>
  <c r="G29" i="1"/>
  <c r="H29" i="1"/>
  <c r="F30" i="1"/>
  <c r="I30" i="1"/>
  <c r="G30" i="1"/>
  <c r="H30" i="1"/>
  <c r="F31" i="1"/>
  <c r="G31" i="1"/>
  <c r="H31" i="1"/>
  <c r="F32" i="1"/>
  <c r="I32" i="1"/>
  <c r="G32" i="1"/>
  <c r="H32" i="1"/>
  <c r="F33" i="1"/>
  <c r="G33" i="1"/>
  <c r="H33" i="1"/>
  <c r="F34" i="1"/>
  <c r="G34" i="1"/>
  <c r="H34" i="1"/>
  <c r="I34" i="1"/>
  <c r="F35" i="1"/>
  <c r="F42" i="1" s="1"/>
  <c r="G35" i="1"/>
  <c r="H35" i="1"/>
  <c r="H42" i="1" s="1"/>
  <c r="F36" i="1"/>
  <c r="G36" i="1"/>
  <c r="H36" i="1"/>
  <c r="F37" i="1"/>
  <c r="G37" i="1"/>
  <c r="H37" i="1"/>
  <c r="F38" i="1"/>
  <c r="I38" i="1"/>
  <c r="G38" i="1"/>
  <c r="H38" i="1"/>
  <c r="F39" i="1"/>
  <c r="G39" i="1"/>
  <c r="H39" i="1"/>
  <c r="F40" i="1"/>
  <c r="I40" i="1"/>
  <c r="G40" i="1"/>
  <c r="H40" i="1"/>
  <c r="F41" i="1"/>
  <c r="G41" i="1"/>
  <c r="H41" i="1"/>
  <c r="P50" i="1"/>
  <c r="P49" i="1"/>
  <c r="P52" i="1" s="1"/>
  <c r="P51" i="1"/>
  <c r="P55" i="1" s="1"/>
  <c r="P27" i="1"/>
  <c r="O27" i="1"/>
  <c r="N27" i="1"/>
  <c r="P16" i="1"/>
  <c r="O16" i="1"/>
  <c r="N16" i="1"/>
  <c r="P32" i="1"/>
  <c r="O32" i="1"/>
  <c r="N32" i="1"/>
  <c r="N7" i="1"/>
  <c r="O7" i="1"/>
  <c r="P7" i="1"/>
  <c r="Q7" i="1"/>
  <c r="N8" i="1"/>
  <c r="O8" i="1"/>
  <c r="P8" i="1"/>
  <c r="N9" i="1"/>
  <c r="O9" i="1"/>
  <c r="P9" i="1"/>
  <c r="N10" i="1"/>
  <c r="P10" i="1"/>
  <c r="N12" i="1"/>
  <c r="P12" i="1"/>
  <c r="N13" i="1"/>
  <c r="O13" i="1"/>
  <c r="P13" i="1"/>
  <c r="N14" i="1"/>
  <c r="O14" i="1"/>
  <c r="P14" i="1"/>
  <c r="N15" i="1"/>
  <c r="O15" i="1"/>
  <c r="P15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8" i="1"/>
  <c r="O28" i="1"/>
  <c r="P28" i="1"/>
  <c r="N29" i="1"/>
  <c r="Q29" i="1"/>
  <c r="O29" i="1"/>
  <c r="P29" i="1"/>
  <c r="N30" i="1"/>
  <c r="O30" i="1"/>
  <c r="P30" i="1"/>
  <c r="N31" i="1"/>
  <c r="O31" i="1"/>
  <c r="P31" i="1"/>
  <c r="N33" i="1"/>
  <c r="O33" i="1"/>
  <c r="P33" i="1"/>
  <c r="N34" i="1"/>
  <c r="O34" i="1"/>
  <c r="P34" i="1"/>
  <c r="N35" i="1"/>
  <c r="O35" i="1"/>
  <c r="O42" i="1" s="1"/>
  <c r="P35" i="1"/>
  <c r="N36" i="1"/>
  <c r="O36" i="1"/>
  <c r="P36" i="1"/>
  <c r="N37" i="1"/>
  <c r="Q37" i="1"/>
  <c r="O37" i="1"/>
  <c r="P37" i="1"/>
  <c r="N38" i="1"/>
  <c r="O38" i="1"/>
  <c r="P38" i="1"/>
  <c r="N39" i="1"/>
  <c r="Q39" i="1"/>
  <c r="O39" i="1"/>
  <c r="P39" i="1"/>
  <c r="N40" i="1"/>
  <c r="O40" i="1"/>
  <c r="P40" i="1"/>
  <c r="N41" i="1"/>
  <c r="O41" i="1"/>
  <c r="P41" i="1"/>
  <c r="Q41" i="1"/>
  <c r="P78" i="1"/>
  <c r="P72" i="1"/>
  <c r="P61" i="1"/>
  <c r="Q5" i="1"/>
  <c r="I5" i="1"/>
  <c r="Q12" i="1"/>
  <c r="Q30" i="1"/>
  <c r="Q21" i="1"/>
  <c r="I15" i="1"/>
  <c r="I36" i="1"/>
  <c r="I29" i="1"/>
  <c r="I26" i="1"/>
  <c r="I24" i="1"/>
  <c r="Q33" i="1"/>
  <c r="I17" i="1"/>
  <c r="Q9" i="1"/>
  <c r="I10" i="1"/>
  <c r="I13" i="1"/>
  <c r="Q13" i="1"/>
  <c r="Q26" i="1"/>
  <c r="I31" i="1"/>
  <c r="I9" i="1"/>
  <c r="Q23" i="1"/>
  <c r="Q14" i="1"/>
  <c r="I33" i="1"/>
  <c r="I12" i="1"/>
  <c r="Q8" i="1"/>
  <c r="Q34" i="1"/>
  <c r="Q10" i="1"/>
  <c r="I37" i="1"/>
  <c r="G42" i="1"/>
  <c r="I39" i="1"/>
  <c r="Q38" i="1"/>
  <c r="Q18" i="1"/>
  <c r="Q32" i="1"/>
  <c r="Q31" i="1"/>
  <c r="Q20" i="1"/>
  <c r="I14" i="1"/>
  <c r="Q25" i="1"/>
  <c r="Q17" i="1"/>
  <c r="Q16" i="1"/>
  <c r="I16" i="1"/>
  <c r="Q36" i="1"/>
  <c r="Q22" i="1"/>
  <c r="I18" i="1"/>
  <c r="Q28" i="1"/>
  <c r="Q19" i="1"/>
  <c r="Q27" i="1"/>
  <c r="I41" i="1"/>
  <c r="I20" i="1"/>
  <c r="Q40" i="1"/>
  <c r="Q24" i="1"/>
  <c r="Q15" i="1"/>
  <c r="I27" i="1"/>
  <c r="I22" i="1"/>
  <c r="N42" i="1"/>
  <c r="P42" i="1"/>
  <c r="P83" i="1" l="1"/>
  <c r="I55" i="1"/>
  <c r="I83" i="1" s="1"/>
  <c r="Q35" i="1"/>
  <c r="Q42" i="1" s="1"/>
  <c r="P84" i="1" s="1"/>
  <c r="P85" i="1" s="1"/>
  <c r="I35" i="1"/>
  <c r="I42" i="1" s="1"/>
  <c r="I84" i="1" l="1"/>
  <c r="I85" i="1" s="1"/>
  <c r="P86" i="1"/>
  <c r="I86" i="1" l="1"/>
</calcChain>
</file>

<file path=xl/sharedStrings.xml><?xml version="1.0" encoding="utf-8"?>
<sst xmlns="http://schemas.openxmlformats.org/spreadsheetml/2006/main" count="130" uniqueCount="87">
  <si>
    <t>Enter your values into yellow highlighted cells</t>
  </si>
  <si>
    <t>Present situation</t>
  </si>
  <si>
    <t>% usage sailing</t>
  </si>
  <si>
    <t>Sailing</t>
  </si>
  <si>
    <t>% usage anchored</t>
  </si>
  <si>
    <t>Anchored</t>
  </si>
  <si>
    <t>Notes</t>
  </si>
  <si>
    <t>Cost</t>
  </si>
  <si>
    <t>Number of hours per day</t>
  </si>
  <si>
    <t>Amps</t>
  </si>
  <si>
    <t>Day</t>
  </si>
  <si>
    <t>Evening</t>
  </si>
  <si>
    <t>Night</t>
  </si>
  <si>
    <t>Total</t>
  </si>
  <si>
    <t>Anchor light</t>
  </si>
  <si>
    <t>Freezer</t>
  </si>
  <si>
    <t>Gas bottle solenoid</t>
  </si>
  <si>
    <t>Autopilot</t>
  </si>
  <si>
    <t>Other nav instruments</t>
  </si>
  <si>
    <t>Radar</t>
  </si>
  <si>
    <t>Laptop / computer(s)</t>
  </si>
  <si>
    <t>Interior lights general use</t>
  </si>
  <si>
    <t>Interior lights night navigation</t>
  </si>
  <si>
    <t xml:space="preserve">Misc other </t>
  </si>
  <si>
    <t>xx</t>
  </si>
  <si>
    <t>Total consumption Ah/day</t>
  </si>
  <si>
    <t>2. Electricity generation</t>
  </si>
  <si>
    <t>Solar cells electricity production</t>
  </si>
  <si>
    <t>Units</t>
  </si>
  <si>
    <t>Anchor</t>
  </si>
  <si>
    <t>Standard regulator (S) or MPPT type (M)</t>
  </si>
  <si>
    <t>Hours/day</t>
  </si>
  <si>
    <t>hours</t>
  </si>
  <si>
    <t>Total Power rating of panels</t>
  </si>
  <si>
    <t>watts</t>
  </si>
  <si>
    <t>Panel Output Voltage</t>
  </si>
  <si>
    <t>V</t>
  </si>
  <si>
    <t>Ampere (no MPPT peak power)</t>
  </si>
  <si>
    <t>A</t>
  </si>
  <si>
    <t>either</t>
  </si>
  <si>
    <t>Ampere (with MPPT peak power)</t>
  </si>
  <si>
    <t>or</t>
  </si>
  <si>
    <t xml:space="preserve">%  time with sunshine </t>
  </si>
  <si>
    <t>Efficiency level due to angle loss etc</t>
  </si>
  <si>
    <t>Production Ah/day</t>
  </si>
  <si>
    <t>Ah/day</t>
  </si>
  <si>
    <t>Wind generator electricity production</t>
  </si>
  <si>
    <t>Average Power generation Amps</t>
  </si>
  <si>
    <t>Water generator electricity production</t>
  </si>
  <si>
    <t>Generator electricity production</t>
  </si>
  <si>
    <t>Engine alternator electricity production</t>
  </si>
  <si>
    <t>No engines run</t>
  </si>
  <si>
    <t>Average Power gen per engine</t>
  </si>
  <si>
    <t>3. Summary of use &amp; generation</t>
  </si>
  <si>
    <t>Battery capacity</t>
  </si>
  <si>
    <t>Ah</t>
  </si>
  <si>
    <t>Preferred minimum charge level %</t>
  </si>
  <si>
    <t>%</t>
  </si>
  <si>
    <t>Total power produced per 24 hours</t>
  </si>
  <si>
    <t xml:space="preserve">A </t>
  </si>
  <si>
    <t>Power shortfall / surplus per 24 hours</t>
  </si>
  <si>
    <t>Max No of hours before battery reaches minimum charge %</t>
  </si>
  <si>
    <t>Hours</t>
  </si>
  <si>
    <t>Conclusions:</t>
  </si>
  <si>
    <t>Spreader light (9W LED)</t>
  </si>
  <si>
    <t>AIS</t>
  </si>
  <si>
    <t>VHF (listening, FB)</t>
  </si>
  <si>
    <t>VHF (listening, Salon)</t>
  </si>
  <si>
    <t>Answers in green shaded cells (DO NOT MODIFY)</t>
  </si>
  <si>
    <t>1. Lagoon 450 Electrical Current Draw</t>
  </si>
  <si>
    <t>&gt;&gt;&gt;</t>
  </si>
  <si>
    <t>Additional engine hours required to recharge to 100%</t>
  </si>
  <si>
    <t>M</t>
  </si>
  <si>
    <t>Need Hydrogenerator for cruising</t>
  </si>
  <si>
    <t>Navigation Lights</t>
  </si>
  <si>
    <t>Fridge Cockpit (12V)</t>
  </si>
  <si>
    <t>Dometic Cooler</t>
  </si>
  <si>
    <t>Water Maker (50A @ 12V)</t>
  </si>
  <si>
    <t>B&amp;G Zeus 3 Nav</t>
  </si>
  <si>
    <t>B&amp;G Zeus 3 Helm</t>
  </si>
  <si>
    <t>TV Salon (220V)</t>
  </si>
  <si>
    <t>Synology server and UPS</t>
  </si>
  <si>
    <t>Inverter standby usage</t>
  </si>
  <si>
    <t xml:space="preserve">Stereo Salon </t>
  </si>
  <si>
    <t>PS5</t>
  </si>
  <si>
    <t>Fridge Galley 1</t>
  </si>
  <si>
    <t>Fridge Galley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</si>
</sst>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&quot;€&quot;\ #,##0"/>
    <numFmt numFmtId="168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3" tint="0.39997558519241921"/>
      <name val="Arial"/>
      <family val="2"/>
    </font>
    <font>
      <sz val="10"/>
      <name val="Arial"/>
      <family val="2"/>
    </font>
    <font>
      <sz val="14"/>
      <color theme="3" tint="0.3999755851924192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/>
    <xf numFmtId="0" fontId="0" fillId="2" borderId="0" xfId="0" applyFill="1" applyProtection="1">
      <protection locked="0"/>
    </xf>
    <xf numFmtId="9" fontId="7" fillId="2" borderId="6" xfId="2" applyFont="1" applyFill="1" applyBorder="1" applyProtection="1">
      <protection locked="0"/>
    </xf>
    <xf numFmtId="9" fontId="7" fillId="2" borderId="0" xfId="2" applyFont="1" applyFill="1" applyBorder="1" applyProtection="1">
      <protection locked="0"/>
    </xf>
    <xf numFmtId="0" fontId="0" fillId="4" borderId="0" xfId="0" applyFill="1" applyBorder="1"/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7" fillId="4" borderId="0" xfId="0" applyFont="1" applyFill="1"/>
    <xf numFmtId="0" fontId="7" fillId="4" borderId="13" xfId="0" applyFont="1" applyFill="1" applyBorder="1"/>
    <xf numFmtId="0" fontId="0" fillId="2" borderId="13" xfId="0" applyFill="1" applyBorder="1" applyProtection="1">
      <protection locked="0"/>
    </xf>
    <xf numFmtId="9" fontId="7" fillId="2" borderId="14" xfId="2" applyFont="1" applyFill="1" applyBorder="1" applyProtection="1">
      <protection locked="0"/>
    </xf>
    <xf numFmtId="9" fontId="7" fillId="2" borderId="13" xfId="2" applyFont="1" applyFill="1" applyBorder="1" applyProtection="1">
      <protection locked="0"/>
    </xf>
    <xf numFmtId="0" fontId="0" fillId="4" borderId="13" xfId="0" applyFill="1" applyBorder="1"/>
    <xf numFmtId="0" fontId="0" fillId="2" borderId="1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7" fillId="3" borderId="0" xfId="0" applyFont="1" applyFill="1"/>
    <xf numFmtId="0" fontId="0" fillId="3" borderId="0" xfId="0" applyFill="1"/>
    <xf numFmtId="166" fontId="7" fillId="3" borderId="17" xfId="1" applyNumberFormat="1" applyFont="1" applyFill="1" applyBorder="1"/>
    <xf numFmtId="166" fontId="7" fillId="3" borderId="18" xfId="1" applyNumberFormat="1" applyFont="1" applyFill="1" applyBorder="1"/>
    <xf numFmtId="166" fontId="2" fillId="3" borderId="19" xfId="1" applyNumberFormat="1" applyFont="1" applyFill="1" applyBorder="1"/>
    <xf numFmtId="0" fontId="2" fillId="3" borderId="0" xfId="0" applyFont="1" applyFill="1" applyBorder="1"/>
    <xf numFmtId="1" fontId="0" fillId="3" borderId="17" xfId="0" applyNumberFormat="1" applyFill="1" applyBorder="1"/>
    <xf numFmtId="1" fontId="0" fillId="3" borderId="18" xfId="0" applyNumberFormat="1" applyFill="1" applyBorder="1"/>
    <xf numFmtId="1" fontId="2" fillId="3" borderId="19" xfId="0" applyNumberFormat="1" applyFont="1" applyFill="1" applyBorder="1"/>
    <xf numFmtId="0" fontId="0" fillId="0" borderId="0" xfId="0" applyAlignment="1">
      <alignment horizontal="right"/>
    </xf>
    <xf numFmtId="167" fontId="0" fillId="0" borderId="0" xfId="0" applyNumberFormat="1" applyBorder="1"/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8" fillId="0" borderId="2" xfId="0" applyFont="1" applyBorder="1"/>
    <xf numFmtId="0" fontId="6" fillId="0" borderId="2" xfId="0" applyFont="1" applyBorder="1"/>
    <xf numFmtId="0" fontId="0" fillId="0" borderId="5" xfId="0" applyBorder="1"/>
    <xf numFmtId="0" fontId="2" fillId="0" borderId="6" xfId="0" applyFont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0" borderId="6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/>
    </xf>
    <xf numFmtId="9" fontId="0" fillId="0" borderId="0" xfId="0" applyNumberFormat="1" applyBorder="1"/>
    <xf numFmtId="9" fontId="0" fillId="2" borderId="0" xfId="0" applyNumberFormat="1" applyFill="1" applyBorder="1" applyProtection="1">
      <protection locked="0"/>
    </xf>
    <xf numFmtId="0" fontId="0" fillId="3" borderId="20" xfId="0" applyFill="1" applyBorder="1"/>
    <xf numFmtId="0" fontId="0" fillId="3" borderId="21" xfId="0" applyFill="1" applyBorder="1"/>
    <xf numFmtId="0" fontId="2" fillId="3" borderId="21" xfId="0" applyFont="1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0" fillId="0" borderId="0" xfId="0" applyAlignment="1">
      <alignment horizontal="center"/>
    </xf>
    <xf numFmtId="0" fontId="0" fillId="0" borderId="14" xfId="0" applyBorder="1"/>
    <xf numFmtId="0" fontId="2" fillId="0" borderId="13" xfId="0" applyFont="1" applyBorder="1"/>
    <xf numFmtId="0" fontId="6" fillId="0" borderId="0" xfId="0" applyFont="1"/>
    <xf numFmtId="0" fontId="10" fillId="0" borderId="0" xfId="0" applyFont="1"/>
    <xf numFmtId="0" fontId="7" fillId="0" borderId="23" xfId="0" applyFont="1" applyBorder="1"/>
    <xf numFmtId="0" fontId="0" fillId="0" borderId="24" xfId="0" applyBorder="1"/>
    <xf numFmtId="0" fontId="7" fillId="0" borderId="24" xfId="0" applyFont="1" applyBorder="1" applyAlignment="1">
      <alignment horizontal="center"/>
    </xf>
    <xf numFmtId="0" fontId="2" fillId="2" borderId="24" xfId="0" applyFont="1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7" fillId="0" borderId="0" xfId="0" applyFont="1" applyBorder="1" applyAlignment="1">
      <alignment horizontal="center"/>
    </xf>
    <xf numFmtId="9" fontId="2" fillId="2" borderId="0" xfId="0" applyNumberFormat="1" applyFont="1" applyFill="1" applyBorder="1" applyAlignment="1" applyProtection="1">
      <alignment horizontal="center"/>
      <protection locked="0"/>
    </xf>
    <xf numFmtId="9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/>
    <xf numFmtId="0" fontId="7" fillId="0" borderId="6" xfId="0" applyFont="1" applyFill="1" applyBorder="1"/>
    <xf numFmtId="3" fontId="0" fillId="3" borderId="0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3" borderId="0" xfId="1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7" fillId="0" borderId="14" xfId="0" applyFont="1" applyBorder="1"/>
    <xf numFmtId="0" fontId="0" fillId="0" borderId="13" xfId="0" applyBorder="1"/>
    <xf numFmtId="165" fontId="0" fillId="0" borderId="13" xfId="1" applyNumberFormat="1" applyFont="1" applyBorder="1" applyAlignment="1">
      <alignment horizontal="center"/>
    </xf>
    <xf numFmtId="0" fontId="0" fillId="0" borderId="16" xfId="0" applyBorder="1"/>
    <xf numFmtId="165" fontId="7" fillId="5" borderId="12" xfId="1" applyNumberFormat="1" applyFont="1" applyFill="1" applyBorder="1"/>
    <xf numFmtId="165" fontId="7" fillId="5" borderId="0" xfId="1" applyNumberFormat="1" applyFont="1" applyFill="1" applyBorder="1"/>
    <xf numFmtId="165" fontId="7" fillId="5" borderId="7" xfId="1" applyNumberFormat="1" applyFont="1" applyFill="1" applyBorder="1"/>
    <xf numFmtId="165" fontId="7" fillId="5" borderId="15" xfId="1" applyNumberFormat="1" applyFont="1" applyFill="1" applyBorder="1"/>
    <xf numFmtId="165" fontId="7" fillId="5" borderId="13" xfId="1" applyNumberFormat="1" applyFont="1" applyFill="1" applyBorder="1"/>
    <xf numFmtId="165" fontId="7" fillId="5" borderId="16" xfId="1" applyNumberFormat="1" applyFont="1" applyFill="1" applyBorder="1"/>
    <xf numFmtId="0" fontId="7" fillId="0" borderId="11" xfId="0" applyFont="1" applyBorder="1"/>
    <xf numFmtId="0" fontId="0" fillId="5" borderId="0" xfId="0" applyFill="1"/>
    <xf numFmtId="0" fontId="2" fillId="0" borderId="6" xfId="0" applyFont="1" applyFill="1" applyBorder="1"/>
    <xf numFmtId="168" fontId="11" fillId="3" borderId="26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right"/>
    </xf>
    <xf numFmtId="1" fontId="0" fillId="5" borderId="0" xfId="0" applyNumberFormat="1" applyFill="1" applyBorder="1"/>
    <xf numFmtId="1" fontId="0" fillId="2" borderId="0" xfId="0" applyNumberFormat="1" applyFill="1" applyBorder="1" applyProtection="1">
      <protection locked="0"/>
    </xf>
    <xf numFmtId="1" fontId="2" fillId="3" borderId="2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7"/>
  <sheetViews>
    <sheetView tabSelected="1" zoomScaleNormal="100" workbookViewId="0">
      <selection activeCell="K89" sqref="K89"/>
    </sheetView>
  </sheetViews>
  <sheetFormatPr defaultColWidth="8.85546875" defaultRowHeight="15" x14ac:dyDescent="0.25"/>
  <cols>
    <col min="1" max="1" width="33.140625" customWidth="1"/>
    <col min="2" max="4" width="6.85546875" customWidth="1"/>
    <col min="5" max="5" width="8.140625" customWidth="1"/>
    <col min="10" max="10" width="5.28515625" customWidth="1"/>
    <col min="11" max="12" width="6.85546875" customWidth="1"/>
    <col min="13" max="13" width="8.140625" customWidth="1"/>
    <col min="18" max="18" width="33.42578125" customWidth="1"/>
    <col min="19" max="21" width="9.140625" customWidth="1"/>
    <col min="257" max="257" width="33.140625" customWidth="1"/>
    <col min="258" max="260" width="6.85546875" customWidth="1"/>
    <col min="261" max="261" width="8.140625" customWidth="1"/>
    <col min="266" max="266" width="5.28515625" customWidth="1"/>
    <col min="267" max="268" width="6.85546875" customWidth="1"/>
    <col min="269" max="269" width="8.140625" customWidth="1"/>
    <col min="274" max="274" width="33.42578125" customWidth="1"/>
    <col min="275" max="276" width="0" hidden="1" customWidth="1"/>
    <col min="513" max="513" width="33.140625" customWidth="1"/>
    <col min="514" max="516" width="6.85546875" customWidth="1"/>
    <col min="517" max="517" width="8.140625" customWidth="1"/>
    <col min="522" max="522" width="5.28515625" customWidth="1"/>
    <col min="523" max="524" width="6.85546875" customWidth="1"/>
    <col min="525" max="525" width="8.140625" customWidth="1"/>
    <col min="530" max="530" width="33.42578125" customWidth="1"/>
    <col min="531" max="532" width="0" hidden="1" customWidth="1"/>
    <col min="769" max="769" width="33.140625" customWidth="1"/>
    <col min="770" max="772" width="6.85546875" customWidth="1"/>
    <col min="773" max="773" width="8.140625" customWidth="1"/>
    <col min="778" max="778" width="5.28515625" customWidth="1"/>
    <col min="779" max="780" width="6.85546875" customWidth="1"/>
    <col min="781" max="781" width="8.140625" customWidth="1"/>
    <col min="786" max="786" width="33.42578125" customWidth="1"/>
    <col min="787" max="788" width="0" hidden="1" customWidth="1"/>
    <col min="1025" max="1025" width="33.140625" customWidth="1"/>
    <col min="1026" max="1028" width="6.85546875" customWidth="1"/>
    <col min="1029" max="1029" width="8.140625" customWidth="1"/>
    <col min="1034" max="1034" width="5.28515625" customWidth="1"/>
    <col min="1035" max="1036" width="6.85546875" customWidth="1"/>
    <col min="1037" max="1037" width="8.140625" customWidth="1"/>
    <col min="1042" max="1042" width="33.42578125" customWidth="1"/>
    <col min="1043" max="1044" width="0" hidden="1" customWidth="1"/>
    <col min="1281" max="1281" width="33.140625" customWidth="1"/>
    <col min="1282" max="1284" width="6.85546875" customWidth="1"/>
    <col min="1285" max="1285" width="8.140625" customWidth="1"/>
    <col min="1290" max="1290" width="5.28515625" customWidth="1"/>
    <col min="1291" max="1292" width="6.85546875" customWidth="1"/>
    <col min="1293" max="1293" width="8.140625" customWidth="1"/>
    <col min="1298" max="1298" width="33.42578125" customWidth="1"/>
    <col min="1299" max="1300" width="0" hidden="1" customWidth="1"/>
    <col min="1537" max="1537" width="33.140625" customWidth="1"/>
    <col min="1538" max="1540" width="6.85546875" customWidth="1"/>
    <col min="1541" max="1541" width="8.140625" customWidth="1"/>
    <col min="1546" max="1546" width="5.28515625" customWidth="1"/>
    <col min="1547" max="1548" width="6.85546875" customWidth="1"/>
    <col min="1549" max="1549" width="8.140625" customWidth="1"/>
    <col min="1554" max="1554" width="33.42578125" customWidth="1"/>
    <col min="1555" max="1556" width="0" hidden="1" customWidth="1"/>
    <col min="1793" max="1793" width="33.140625" customWidth="1"/>
    <col min="1794" max="1796" width="6.85546875" customWidth="1"/>
    <col min="1797" max="1797" width="8.140625" customWidth="1"/>
    <col min="1802" max="1802" width="5.28515625" customWidth="1"/>
    <col min="1803" max="1804" width="6.85546875" customWidth="1"/>
    <col min="1805" max="1805" width="8.140625" customWidth="1"/>
    <col min="1810" max="1810" width="33.42578125" customWidth="1"/>
    <col min="1811" max="1812" width="0" hidden="1" customWidth="1"/>
    <col min="2049" max="2049" width="33.140625" customWidth="1"/>
    <col min="2050" max="2052" width="6.85546875" customWidth="1"/>
    <col min="2053" max="2053" width="8.140625" customWidth="1"/>
    <col min="2058" max="2058" width="5.28515625" customWidth="1"/>
    <col min="2059" max="2060" width="6.85546875" customWidth="1"/>
    <col min="2061" max="2061" width="8.140625" customWidth="1"/>
    <col min="2066" max="2066" width="33.42578125" customWidth="1"/>
    <col min="2067" max="2068" width="0" hidden="1" customWidth="1"/>
    <col min="2305" max="2305" width="33.140625" customWidth="1"/>
    <col min="2306" max="2308" width="6.85546875" customWidth="1"/>
    <col min="2309" max="2309" width="8.140625" customWidth="1"/>
    <col min="2314" max="2314" width="5.28515625" customWidth="1"/>
    <col min="2315" max="2316" width="6.85546875" customWidth="1"/>
    <col min="2317" max="2317" width="8.140625" customWidth="1"/>
    <col min="2322" max="2322" width="33.42578125" customWidth="1"/>
    <col min="2323" max="2324" width="0" hidden="1" customWidth="1"/>
    <col min="2561" max="2561" width="33.140625" customWidth="1"/>
    <col min="2562" max="2564" width="6.85546875" customWidth="1"/>
    <col min="2565" max="2565" width="8.140625" customWidth="1"/>
    <col min="2570" max="2570" width="5.28515625" customWidth="1"/>
    <col min="2571" max="2572" width="6.85546875" customWidth="1"/>
    <col min="2573" max="2573" width="8.140625" customWidth="1"/>
    <col min="2578" max="2578" width="33.42578125" customWidth="1"/>
    <col min="2579" max="2580" width="0" hidden="1" customWidth="1"/>
    <col min="2817" max="2817" width="33.140625" customWidth="1"/>
    <col min="2818" max="2820" width="6.85546875" customWidth="1"/>
    <col min="2821" max="2821" width="8.140625" customWidth="1"/>
    <col min="2826" max="2826" width="5.28515625" customWidth="1"/>
    <col min="2827" max="2828" width="6.85546875" customWidth="1"/>
    <col min="2829" max="2829" width="8.140625" customWidth="1"/>
    <col min="2834" max="2834" width="33.42578125" customWidth="1"/>
    <col min="2835" max="2836" width="0" hidden="1" customWidth="1"/>
    <col min="3073" max="3073" width="33.140625" customWidth="1"/>
    <col min="3074" max="3076" width="6.85546875" customWidth="1"/>
    <col min="3077" max="3077" width="8.140625" customWidth="1"/>
    <col min="3082" max="3082" width="5.28515625" customWidth="1"/>
    <col min="3083" max="3084" width="6.85546875" customWidth="1"/>
    <col min="3085" max="3085" width="8.140625" customWidth="1"/>
    <col min="3090" max="3090" width="33.42578125" customWidth="1"/>
    <col min="3091" max="3092" width="0" hidden="1" customWidth="1"/>
    <col min="3329" max="3329" width="33.140625" customWidth="1"/>
    <col min="3330" max="3332" width="6.85546875" customWidth="1"/>
    <col min="3333" max="3333" width="8.140625" customWidth="1"/>
    <col min="3338" max="3338" width="5.28515625" customWidth="1"/>
    <col min="3339" max="3340" width="6.85546875" customWidth="1"/>
    <col min="3341" max="3341" width="8.140625" customWidth="1"/>
    <col min="3346" max="3346" width="33.42578125" customWidth="1"/>
    <col min="3347" max="3348" width="0" hidden="1" customWidth="1"/>
    <col min="3585" max="3585" width="33.140625" customWidth="1"/>
    <col min="3586" max="3588" width="6.85546875" customWidth="1"/>
    <col min="3589" max="3589" width="8.140625" customWidth="1"/>
    <col min="3594" max="3594" width="5.28515625" customWidth="1"/>
    <col min="3595" max="3596" width="6.85546875" customWidth="1"/>
    <col min="3597" max="3597" width="8.140625" customWidth="1"/>
    <col min="3602" max="3602" width="33.42578125" customWidth="1"/>
    <col min="3603" max="3604" width="0" hidden="1" customWidth="1"/>
    <col min="3841" max="3841" width="33.140625" customWidth="1"/>
    <col min="3842" max="3844" width="6.85546875" customWidth="1"/>
    <col min="3845" max="3845" width="8.140625" customWidth="1"/>
    <col min="3850" max="3850" width="5.28515625" customWidth="1"/>
    <col min="3851" max="3852" width="6.85546875" customWidth="1"/>
    <col min="3853" max="3853" width="8.140625" customWidth="1"/>
    <col min="3858" max="3858" width="33.42578125" customWidth="1"/>
    <col min="3859" max="3860" width="0" hidden="1" customWidth="1"/>
    <col min="4097" max="4097" width="33.140625" customWidth="1"/>
    <col min="4098" max="4100" width="6.85546875" customWidth="1"/>
    <col min="4101" max="4101" width="8.140625" customWidth="1"/>
    <col min="4106" max="4106" width="5.28515625" customWidth="1"/>
    <col min="4107" max="4108" width="6.85546875" customWidth="1"/>
    <col min="4109" max="4109" width="8.140625" customWidth="1"/>
    <col min="4114" max="4114" width="33.42578125" customWidth="1"/>
    <col min="4115" max="4116" width="0" hidden="1" customWidth="1"/>
    <col min="4353" max="4353" width="33.140625" customWidth="1"/>
    <col min="4354" max="4356" width="6.85546875" customWidth="1"/>
    <col min="4357" max="4357" width="8.140625" customWidth="1"/>
    <col min="4362" max="4362" width="5.28515625" customWidth="1"/>
    <col min="4363" max="4364" width="6.85546875" customWidth="1"/>
    <col min="4365" max="4365" width="8.140625" customWidth="1"/>
    <col min="4370" max="4370" width="33.42578125" customWidth="1"/>
    <col min="4371" max="4372" width="0" hidden="1" customWidth="1"/>
    <col min="4609" max="4609" width="33.140625" customWidth="1"/>
    <col min="4610" max="4612" width="6.85546875" customWidth="1"/>
    <col min="4613" max="4613" width="8.140625" customWidth="1"/>
    <col min="4618" max="4618" width="5.28515625" customWidth="1"/>
    <col min="4619" max="4620" width="6.85546875" customWidth="1"/>
    <col min="4621" max="4621" width="8.140625" customWidth="1"/>
    <col min="4626" max="4626" width="33.42578125" customWidth="1"/>
    <col min="4627" max="4628" width="0" hidden="1" customWidth="1"/>
    <col min="4865" max="4865" width="33.140625" customWidth="1"/>
    <col min="4866" max="4868" width="6.85546875" customWidth="1"/>
    <col min="4869" max="4869" width="8.140625" customWidth="1"/>
    <col min="4874" max="4874" width="5.28515625" customWidth="1"/>
    <col min="4875" max="4876" width="6.85546875" customWidth="1"/>
    <col min="4877" max="4877" width="8.140625" customWidth="1"/>
    <col min="4882" max="4882" width="33.42578125" customWidth="1"/>
    <col min="4883" max="4884" width="0" hidden="1" customWidth="1"/>
    <col min="5121" max="5121" width="33.140625" customWidth="1"/>
    <col min="5122" max="5124" width="6.85546875" customWidth="1"/>
    <col min="5125" max="5125" width="8.140625" customWidth="1"/>
    <col min="5130" max="5130" width="5.28515625" customWidth="1"/>
    <col min="5131" max="5132" width="6.85546875" customWidth="1"/>
    <col min="5133" max="5133" width="8.140625" customWidth="1"/>
    <col min="5138" max="5138" width="33.42578125" customWidth="1"/>
    <col min="5139" max="5140" width="0" hidden="1" customWidth="1"/>
    <col min="5377" max="5377" width="33.140625" customWidth="1"/>
    <col min="5378" max="5380" width="6.85546875" customWidth="1"/>
    <col min="5381" max="5381" width="8.140625" customWidth="1"/>
    <col min="5386" max="5386" width="5.28515625" customWidth="1"/>
    <col min="5387" max="5388" width="6.85546875" customWidth="1"/>
    <col min="5389" max="5389" width="8.140625" customWidth="1"/>
    <col min="5394" max="5394" width="33.42578125" customWidth="1"/>
    <col min="5395" max="5396" width="0" hidden="1" customWidth="1"/>
    <col min="5633" max="5633" width="33.140625" customWidth="1"/>
    <col min="5634" max="5636" width="6.85546875" customWidth="1"/>
    <col min="5637" max="5637" width="8.140625" customWidth="1"/>
    <col min="5642" max="5642" width="5.28515625" customWidth="1"/>
    <col min="5643" max="5644" width="6.85546875" customWidth="1"/>
    <col min="5645" max="5645" width="8.140625" customWidth="1"/>
    <col min="5650" max="5650" width="33.42578125" customWidth="1"/>
    <col min="5651" max="5652" width="0" hidden="1" customWidth="1"/>
    <col min="5889" max="5889" width="33.140625" customWidth="1"/>
    <col min="5890" max="5892" width="6.85546875" customWidth="1"/>
    <col min="5893" max="5893" width="8.140625" customWidth="1"/>
    <col min="5898" max="5898" width="5.28515625" customWidth="1"/>
    <col min="5899" max="5900" width="6.85546875" customWidth="1"/>
    <col min="5901" max="5901" width="8.140625" customWidth="1"/>
    <col min="5906" max="5906" width="33.42578125" customWidth="1"/>
    <col min="5907" max="5908" width="0" hidden="1" customWidth="1"/>
    <col min="6145" max="6145" width="33.140625" customWidth="1"/>
    <col min="6146" max="6148" width="6.85546875" customWidth="1"/>
    <col min="6149" max="6149" width="8.140625" customWidth="1"/>
    <col min="6154" max="6154" width="5.28515625" customWidth="1"/>
    <col min="6155" max="6156" width="6.85546875" customWidth="1"/>
    <col min="6157" max="6157" width="8.140625" customWidth="1"/>
    <col min="6162" max="6162" width="33.42578125" customWidth="1"/>
    <col min="6163" max="6164" width="0" hidden="1" customWidth="1"/>
    <col min="6401" max="6401" width="33.140625" customWidth="1"/>
    <col min="6402" max="6404" width="6.85546875" customWidth="1"/>
    <col min="6405" max="6405" width="8.140625" customWidth="1"/>
    <col min="6410" max="6410" width="5.28515625" customWidth="1"/>
    <col min="6411" max="6412" width="6.85546875" customWidth="1"/>
    <col min="6413" max="6413" width="8.140625" customWidth="1"/>
    <col min="6418" max="6418" width="33.42578125" customWidth="1"/>
    <col min="6419" max="6420" width="0" hidden="1" customWidth="1"/>
    <col min="6657" max="6657" width="33.140625" customWidth="1"/>
    <col min="6658" max="6660" width="6.85546875" customWidth="1"/>
    <col min="6661" max="6661" width="8.140625" customWidth="1"/>
    <col min="6666" max="6666" width="5.28515625" customWidth="1"/>
    <col min="6667" max="6668" width="6.85546875" customWidth="1"/>
    <col min="6669" max="6669" width="8.140625" customWidth="1"/>
    <col min="6674" max="6674" width="33.42578125" customWidth="1"/>
    <col min="6675" max="6676" width="0" hidden="1" customWidth="1"/>
    <col min="6913" max="6913" width="33.140625" customWidth="1"/>
    <col min="6914" max="6916" width="6.85546875" customWidth="1"/>
    <col min="6917" max="6917" width="8.140625" customWidth="1"/>
    <col min="6922" max="6922" width="5.28515625" customWidth="1"/>
    <col min="6923" max="6924" width="6.85546875" customWidth="1"/>
    <col min="6925" max="6925" width="8.140625" customWidth="1"/>
    <col min="6930" max="6930" width="33.42578125" customWidth="1"/>
    <col min="6931" max="6932" width="0" hidden="1" customWidth="1"/>
    <col min="7169" max="7169" width="33.140625" customWidth="1"/>
    <col min="7170" max="7172" width="6.85546875" customWidth="1"/>
    <col min="7173" max="7173" width="8.140625" customWidth="1"/>
    <col min="7178" max="7178" width="5.28515625" customWidth="1"/>
    <col min="7179" max="7180" width="6.85546875" customWidth="1"/>
    <col min="7181" max="7181" width="8.140625" customWidth="1"/>
    <col min="7186" max="7186" width="33.42578125" customWidth="1"/>
    <col min="7187" max="7188" width="0" hidden="1" customWidth="1"/>
    <col min="7425" max="7425" width="33.140625" customWidth="1"/>
    <col min="7426" max="7428" width="6.85546875" customWidth="1"/>
    <col min="7429" max="7429" width="8.140625" customWidth="1"/>
    <col min="7434" max="7434" width="5.28515625" customWidth="1"/>
    <col min="7435" max="7436" width="6.85546875" customWidth="1"/>
    <col min="7437" max="7437" width="8.140625" customWidth="1"/>
    <col min="7442" max="7442" width="33.42578125" customWidth="1"/>
    <col min="7443" max="7444" width="0" hidden="1" customWidth="1"/>
    <col min="7681" max="7681" width="33.140625" customWidth="1"/>
    <col min="7682" max="7684" width="6.85546875" customWidth="1"/>
    <col min="7685" max="7685" width="8.140625" customWidth="1"/>
    <col min="7690" max="7690" width="5.28515625" customWidth="1"/>
    <col min="7691" max="7692" width="6.85546875" customWidth="1"/>
    <col min="7693" max="7693" width="8.140625" customWidth="1"/>
    <col min="7698" max="7698" width="33.42578125" customWidth="1"/>
    <col min="7699" max="7700" width="0" hidden="1" customWidth="1"/>
    <col min="7937" max="7937" width="33.140625" customWidth="1"/>
    <col min="7938" max="7940" width="6.85546875" customWidth="1"/>
    <col min="7941" max="7941" width="8.140625" customWidth="1"/>
    <col min="7946" max="7946" width="5.28515625" customWidth="1"/>
    <col min="7947" max="7948" width="6.85546875" customWidth="1"/>
    <col min="7949" max="7949" width="8.140625" customWidth="1"/>
    <col min="7954" max="7954" width="33.42578125" customWidth="1"/>
    <col min="7955" max="7956" width="0" hidden="1" customWidth="1"/>
    <col min="8193" max="8193" width="33.140625" customWidth="1"/>
    <col min="8194" max="8196" width="6.85546875" customWidth="1"/>
    <col min="8197" max="8197" width="8.140625" customWidth="1"/>
    <col min="8202" max="8202" width="5.28515625" customWidth="1"/>
    <col min="8203" max="8204" width="6.85546875" customWidth="1"/>
    <col min="8205" max="8205" width="8.140625" customWidth="1"/>
    <col min="8210" max="8210" width="33.42578125" customWidth="1"/>
    <col min="8211" max="8212" width="0" hidden="1" customWidth="1"/>
    <col min="8449" max="8449" width="33.140625" customWidth="1"/>
    <col min="8450" max="8452" width="6.85546875" customWidth="1"/>
    <col min="8453" max="8453" width="8.140625" customWidth="1"/>
    <col min="8458" max="8458" width="5.28515625" customWidth="1"/>
    <col min="8459" max="8460" width="6.85546875" customWidth="1"/>
    <col min="8461" max="8461" width="8.140625" customWidth="1"/>
    <col min="8466" max="8466" width="33.42578125" customWidth="1"/>
    <col min="8467" max="8468" width="0" hidden="1" customWidth="1"/>
    <col min="8705" max="8705" width="33.140625" customWidth="1"/>
    <col min="8706" max="8708" width="6.85546875" customWidth="1"/>
    <col min="8709" max="8709" width="8.140625" customWidth="1"/>
    <col min="8714" max="8714" width="5.28515625" customWidth="1"/>
    <col min="8715" max="8716" width="6.85546875" customWidth="1"/>
    <col min="8717" max="8717" width="8.140625" customWidth="1"/>
    <col min="8722" max="8722" width="33.42578125" customWidth="1"/>
    <col min="8723" max="8724" width="0" hidden="1" customWidth="1"/>
    <col min="8961" max="8961" width="33.140625" customWidth="1"/>
    <col min="8962" max="8964" width="6.85546875" customWidth="1"/>
    <col min="8965" max="8965" width="8.140625" customWidth="1"/>
    <col min="8970" max="8970" width="5.28515625" customWidth="1"/>
    <col min="8971" max="8972" width="6.85546875" customWidth="1"/>
    <col min="8973" max="8973" width="8.140625" customWidth="1"/>
    <col min="8978" max="8978" width="33.42578125" customWidth="1"/>
    <col min="8979" max="8980" width="0" hidden="1" customWidth="1"/>
    <col min="9217" max="9217" width="33.140625" customWidth="1"/>
    <col min="9218" max="9220" width="6.85546875" customWidth="1"/>
    <col min="9221" max="9221" width="8.140625" customWidth="1"/>
    <col min="9226" max="9226" width="5.28515625" customWidth="1"/>
    <col min="9227" max="9228" width="6.85546875" customWidth="1"/>
    <col min="9229" max="9229" width="8.140625" customWidth="1"/>
    <col min="9234" max="9234" width="33.42578125" customWidth="1"/>
    <col min="9235" max="9236" width="0" hidden="1" customWidth="1"/>
    <col min="9473" max="9473" width="33.140625" customWidth="1"/>
    <col min="9474" max="9476" width="6.85546875" customWidth="1"/>
    <col min="9477" max="9477" width="8.140625" customWidth="1"/>
    <col min="9482" max="9482" width="5.28515625" customWidth="1"/>
    <col min="9483" max="9484" width="6.85546875" customWidth="1"/>
    <col min="9485" max="9485" width="8.140625" customWidth="1"/>
    <col min="9490" max="9490" width="33.42578125" customWidth="1"/>
    <col min="9491" max="9492" width="0" hidden="1" customWidth="1"/>
    <col min="9729" max="9729" width="33.140625" customWidth="1"/>
    <col min="9730" max="9732" width="6.85546875" customWidth="1"/>
    <col min="9733" max="9733" width="8.140625" customWidth="1"/>
    <col min="9738" max="9738" width="5.28515625" customWidth="1"/>
    <col min="9739" max="9740" width="6.85546875" customWidth="1"/>
    <col min="9741" max="9741" width="8.140625" customWidth="1"/>
    <col min="9746" max="9746" width="33.42578125" customWidth="1"/>
    <col min="9747" max="9748" width="0" hidden="1" customWidth="1"/>
    <col min="9985" max="9985" width="33.140625" customWidth="1"/>
    <col min="9986" max="9988" width="6.85546875" customWidth="1"/>
    <col min="9989" max="9989" width="8.140625" customWidth="1"/>
    <col min="9994" max="9994" width="5.28515625" customWidth="1"/>
    <col min="9995" max="9996" width="6.85546875" customWidth="1"/>
    <col min="9997" max="9997" width="8.140625" customWidth="1"/>
    <col min="10002" max="10002" width="33.42578125" customWidth="1"/>
    <col min="10003" max="10004" width="0" hidden="1" customWidth="1"/>
    <col min="10241" max="10241" width="33.140625" customWidth="1"/>
    <col min="10242" max="10244" width="6.85546875" customWidth="1"/>
    <col min="10245" max="10245" width="8.140625" customWidth="1"/>
    <col min="10250" max="10250" width="5.28515625" customWidth="1"/>
    <col min="10251" max="10252" width="6.85546875" customWidth="1"/>
    <col min="10253" max="10253" width="8.140625" customWidth="1"/>
    <col min="10258" max="10258" width="33.42578125" customWidth="1"/>
    <col min="10259" max="10260" width="0" hidden="1" customWidth="1"/>
    <col min="10497" max="10497" width="33.140625" customWidth="1"/>
    <col min="10498" max="10500" width="6.85546875" customWidth="1"/>
    <col min="10501" max="10501" width="8.140625" customWidth="1"/>
    <col min="10506" max="10506" width="5.28515625" customWidth="1"/>
    <col min="10507" max="10508" width="6.85546875" customWidth="1"/>
    <col min="10509" max="10509" width="8.140625" customWidth="1"/>
    <col min="10514" max="10514" width="33.42578125" customWidth="1"/>
    <col min="10515" max="10516" width="0" hidden="1" customWidth="1"/>
    <col min="10753" max="10753" width="33.140625" customWidth="1"/>
    <col min="10754" max="10756" width="6.85546875" customWidth="1"/>
    <col min="10757" max="10757" width="8.140625" customWidth="1"/>
    <col min="10762" max="10762" width="5.28515625" customWidth="1"/>
    <col min="10763" max="10764" width="6.85546875" customWidth="1"/>
    <col min="10765" max="10765" width="8.140625" customWidth="1"/>
    <col min="10770" max="10770" width="33.42578125" customWidth="1"/>
    <col min="10771" max="10772" width="0" hidden="1" customWidth="1"/>
    <col min="11009" max="11009" width="33.140625" customWidth="1"/>
    <col min="11010" max="11012" width="6.85546875" customWidth="1"/>
    <col min="11013" max="11013" width="8.140625" customWidth="1"/>
    <col min="11018" max="11018" width="5.28515625" customWidth="1"/>
    <col min="11019" max="11020" width="6.85546875" customWidth="1"/>
    <col min="11021" max="11021" width="8.140625" customWidth="1"/>
    <col min="11026" max="11026" width="33.42578125" customWidth="1"/>
    <col min="11027" max="11028" width="0" hidden="1" customWidth="1"/>
    <col min="11265" max="11265" width="33.140625" customWidth="1"/>
    <col min="11266" max="11268" width="6.85546875" customWidth="1"/>
    <col min="11269" max="11269" width="8.140625" customWidth="1"/>
    <col min="11274" max="11274" width="5.28515625" customWidth="1"/>
    <col min="11275" max="11276" width="6.85546875" customWidth="1"/>
    <col min="11277" max="11277" width="8.140625" customWidth="1"/>
    <col min="11282" max="11282" width="33.42578125" customWidth="1"/>
    <col min="11283" max="11284" width="0" hidden="1" customWidth="1"/>
    <col min="11521" max="11521" width="33.140625" customWidth="1"/>
    <col min="11522" max="11524" width="6.85546875" customWidth="1"/>
    <col min="11525" max="11525" width="8.140625" customWidth="1"/>
    <col min="11530" max="11530" width="5.28515625" customWidth="1"/>
    <col min="11531" max="11532" width="6.85546875" customWidth="1"/>
    <col min="11533" max="11533" width="8.140625" customWidth="1"/>
    <col min="11538" max="11538" width="33.42578125" customWidth="1"/>
    <col min="11539" max="11540" width="0" hidden="1" customWidth="1"/>
    <col min="11777" max="11777" width="33.140625" customWidth="1"/>
    <col min="11778" max="11780" width="6.85546875" customWidth="1"/>
    <col min="11781" max="11781" width="8.140625" customWidth="1"/>
    <col min="11786" max="11786" width="5.28515625" customWidth="1"/>
    <col min="11787" max="11788" width="6.85546875" customWidth="1"/>
    <col min="11789" max="11789" width="8.140625" customWidth="1"/>
    <col min="11794" max="11794" width="33.42578125" customWidth="1"/>
    <col min="11795" max="11796" width="0" hidden="1" customWidth="1"/>
    <col min="12033" max="12033" width="33.140625" customWidth="1"/>
    <col min="12034" max="12036" width="6.85546875" customWidth="1"/>
    <col min="12037" max="12037" width="8.140625" customWidth="1"/>
    <col min="12042" max="12042" width="5.28515625" customWidth="1"/>
    <col min="12043" max="12044" width="6.85546875" customWidth="1"/>
    <col min="12045" max="12045" width="8.140625" customWidth="1"/>
    <col min="12050" max="12050" width="33.42578125" customWidth="1"/>
    <col min="12051" max="12052" width="0" hidden="1" customWidth="1"/>
    <col min="12289" max="12289" width="33.140625" customWidth="1"/>
    <col min="12290" max="12292" width="6.85546875" customWidth="1"/>
    <col min="12293" max="12293" width="8.140625" customWidth="1"/>
    <col min="12298" max="12298" width="5.28515625" customWidth="1"/>
    <col min="12299" max="12300" width="6.85546875" customWidth="1"/>
    <col min="12301" max="12301" width="8.140625" customWidth="1"/>
    <col min="12306" max="12306" width="33.42578125" customWidth="1"/>
    <col min="12307" max="12308" width="0" hidden="1" customWidth="1"/>
    <col min="12545" max="12545" width="33.140625" customWidth="1"/>
    <col min="12546" max="12548" width="6.85546875" customWidth="1"/>
    <col min="12549" max="12549" width="8.140625" customWidth="1"/>
    <col min="12554" max="12554" width="5.28515625" customWidth="1"/>
    <col min="12555" max="12556" width="6.85546875" customWidth="1"/>
    <col min="12557" max="12557" width="8.140625" customWidth="1"/>
    <col min="12562" max="12562" width="33.42578125" customWidth="1"/>
    <col min="12563" max="12564" width="0" hidden="1" customWidth="1"/>
    <col min="12801" max="12801" width="33.140625" customWidth="1"/>
    <col min="12802" max="12804" width="6.85546875" customWidth="1"/>
    <col min="12805" max="12805" width="8.140625" customWidth="1"/>
    <col min="12810" max="12810" width="5.28515625" customWidth="1"/>
    <col min="12811" max="12812" width="6.85546875" customWidth="1"/>
    <col min="12813" max="12813" width="8.140625" customWidth="1"/>
    <col min="12818" max="12818" width="33.42578125" customWidth="1"/>
    <col min="12819" max="12820" width="0" hidden="1" customWidth="1"/>
    <col min="13057" max="13057" width="33.140625" customWidth="1"/>
    <col min="13058" max="13060" width="6.85546875" customWidth="1"/>
    <col min="13061" max="13061" width="8.140625" customWidth="1"/>
    <col min="13066" max="13066" width="5.28515625" customWidth="1"/>
    <col min="13067" max="13068" width="6.85546875" customWidth="1"/>
    <col min="13069" max="13069" width="8.140625" customWidth="1"/>
    <col min="13074" max="13074" width="33.42578125" customWidth="1"/>
    <col min="13075" max="13076" width="0" hidden="1" customWidth="1"/>
    <col min="13313" max="13313" width="33.140625" customWidth="1"/>
    <col min="13314" max="13316" width="6.85546875" customWidth="1"/>
    <col min="13317" max="13317" width="8.140625" customWidth="1"/>
    <col min="13322" max="13322" width="5.28515625" customWidth="1"/>
    <col min="13323" max="13324" width="6.85546875" customWidth="1"/>
    <col min="13325" max="13325" width="8.140625" customWidth="1"/>
    <col min="13330" max="13330" width="33.42578125" customWidth="1"/>
    <col min="13331" max="13332" width="0" hidden="1" customWidth="1"/>
    <col min="13569" max="13569" width="33.140625" customWidth="1"/>
    <col min="13570" max="13572" width="6.85546875" customWidth="1"/>
    <col min="13573" max="13573" width="8.140625" customWidth="1"/>
    <col min="13578" max="13578" width="5.28515625" customWidth="1"/>
    <col min="13579" max="13580" width="6.85546875" customWidth="1"/>
    <col min="13581" max="13581" width="8.140625" customWidth="1"/>
    <col min="13586" max="13586" width="33.42578125" customWidth="1"/>
    <col min="13587" max="13588" width="0" hidden="1" customWidth="1"/>
    <col min="13825" max="13825" width="33.140625" customWidth="1"/>
    <col min="13826" max="13828" width="6.85546875" customWidth="1"/>
    <col min="13829" max="13829" width="8.140625" customWidth="1"/>
    <col min="13834" max="13834" width="5.28515625" customWidth="1"/>
    <col min="13835" max="13836" width="6.85546875" customWidth="1"/>
    <col min="13837" max="13837" width="8.140625" customWidth="1"/>
    <col min="13842" max="13842" width="33.42578125" customWidth="1"/>
    <col min="13843" max="13844" width="0" hidden="1" customWidth="1"/>
    <col min="14081" max="14081" width="33.140625" customWidth="1"/>
    <col min="14082" max="14084" width="6.85546875" customWidth="1"/>
    <col min="14085" max="14085" width="8.140625" customWidth="1"/>
    <col min="14090" max="14090" width="5.28515625" customWidth="1"/>
    <col min="14091" max="14092" width="6.85546875" customWidth="1"/>
    <col min="14093" max="14093" width="8.140625" customWidth="1"/>
    <col min="14098" max="14098" width="33.42578125" customWidth="1"/>
    <col min="14099" max="14100" width="0" hidden="1" customWidth="1"/>
    <col min="14337" max="14337" width="33.140625" customWidth="1"/>
    <col min="14338" max="14340" width="6.85546875" customWidth="1"/>
    <col min="14341" max="14341" width="8.140625" customWidth="1"/>
    <col min="14346" max="14346" width="5.28515625" customWidth="1"/>
    <col min="14347" max="14348" width="6.85546875" customWidth="1"/>
    <col min="14349" max="14349" width="8.140625" customWidth="1"/>
    <col min="14354" max="14354" width="33.42578125" customWidth="1"/>
    <col min="14355" max="14356" width="0" hidden="1" customWidth="1"/>
    <col min="14593" max="14593" width="33.140625" customWidth="1"/>
    <col min="14594" max="14596" width="6.85546875" customWidth="1"/>
    <col min="14597" max="14597" width="8.140625" customWidth="1"/>
    <col min="14602" max="14602" width="5.28515625" customWidth="1"/>
    <col min="14603" max="14604" width="6.85546875" customWidth="1"/>
    <col min="14605" max="14605" width="8.140625" customWidth="1"/>
    <col min="14610" max="14610" width="33.42578125" customWidth="1"/>
    <col min="14611" max="14612" width="0" hidden="1" customWidth="1"/>
    <col min="14849" max="14849" width="33.140625" customWidth="1"/>
    <col min="14850" max="14852" width="6.85546875" customWidth="1"/>
    <col min="14853" max="14853" width="8.140625" customWidth="1"/>
    <col min="14858" max="14858" width="5.28515625" customWidth="1"/>
    <col min="14859" max="14860" width="6.85546875" customWidth="1"/>
    <col min="14861" max="14861" width="8.140625" customWidth="1"/>
    <col min="14866" max="14866" width="33.42578125" customWidth="1"/>
    <col min="14867" max="14868" width="0" hidden="1" customWidth="1"/>
    <col min="15105" max="15105" width="33.140625" customWidth="1"/>
    <col min="15106" max="15108" width="6.85546875" customWidth="1"/>
    <col min="15109" max="15109" width="8.140625" customWidth="1"/>
    <col min="15114" max="15114" width="5.28515625" customWidth="1"/>
    <col min="15115" max="15116" width="6.85546875" customWidth="1"/>
    <col min="15117" max="15117" width="8.140625" customWidth="1"/>
    <col min="15122" max="15122" width="33.42578125" customWidth="1"/>
    <col min="15123" max="15124" width="0" hidden="1" customWidth="1"/>
    <col min="15361" max="15361" width="33.140625" customWidth="1"/>
    <col min="15362" max="15364" width="6.85546875" customWidth="1"/>
    <col min="15365" max="15365" width="8.140625" customWidth="1"/>
    <col min="15370" max="15370" width="5.28515625" customWidth="1"/>
    <col min="15371" max="15372" width="6.85546875" customWidth="1"/>
    <col min="15373" max="15373" width="8.140625" customWidth="1"/>
    <col min="15378" max="15378" width="33.42578125" customWidth="1"/>
    <col min="15379" max="15380" width="0" hidden="1" customWidth="1"/>
    <col min="15617" max="15617" width="33.140625" customWidth="1"/>
    <col min="15618" max="15620" width="6.85546875" customWidth="1"/>
    <col min="15621" max="15621" width="8.140625" customWidth="1"/>
    <col min="15626" max="15626" width="5.28515625" customWidth="1"/>
    <col min="15627" max="15628" width="6.85546875" customWidth="1"/>
    <col min="15629" max="15629" width="8.140625" customWidth="1"/>
    <col min="15634" max="15634" width="33.42578125" customWidth="1"/>
    <col min="15635" max="15636" width="0" hidden="1" customWidth="1"/>
    <col min="15873" max="15873" width="33.140625" customWidth="1"/>
    <col min="15874" max="15876" width="6.85546875" customWidth="1"/>
    <col min="15877" max="15877" width="8.140625" customWidth="1"/>
    <col min="15882" max="15882" width="5.28515625" customWidth="1"/>
    <col min="15883" max="15884" width="6.85546875" customWidth="1"/>
    <col min="15885" max="15885" width="8.140625" customWidth="1"/>
    <col min="15890" max="15890" width="33.42578125" customWidth="1"/>
    <col min="15891" max="15892" width="0" hidden="1" customWidth="1"/>
    <col min="16129" max="16129" width="33.140625" customWidth="1"/>
    <col min="16130" max="16132" width="6.85546875" customWidth="1"/>
    <col min="16133" max="16133" width="8.140625" customWidth="1"/>
    <col min="16138" max="16138" width="5.28515625" customWidth="1"/>
    <col min="16139" max="16140" width="6.85546875" customWidth="1"/>
    <col min="16141" max="16141" width="8.140625" customWidth="1"/>
    <col min="16146" max="16146" width="33.42578125" customWidth="1"/>
    <col min="16147" max="16148" width="0" hidden="1" customWidth="1"/>
  </cols>
  <sheetData>
    <row r="1" spans="1:21" x14ac:dyDescent="0.25">
      <c r="E1" s="1" t="s">
        <v>0</v>
      </c>
      <c r="F1" s="1"/>
      <c r="G1" s="1"/>
      <c r="H1" s="1"/>
      <c r="I1" s="1"/>
      <c r="J1" s="2"/>
      <c r="K1" s="3" t="s">
        <v>68</v>
      </c>
      <c r="L1" s="3"/>
      <c r="M1" s="3"/>
      <c r="N1" s="3"/>
      <c r="O1" s="101"/>
      <c r="P1" s="101"/>
    </row>
    <row r="2" spans="1:21" ht="20.25" x14ac:dyDescent="0.3">
      <c r="A2" s="4" t="s">
        <v>69</v>
      </c>
    </row>
    <row r="3" spans="1:21" ht="15.75" thickBot="1" x14ac:dyDescent="0.3"/>
    <row r="4" spans="1:21" ht="18.75" thickBot="1" x14ac:dyDescent="0.3">
      <c r="A4" s="5" t="s">
        <v>1</v>
      </c>
      <c r="C4" s="108" t="s">
        <v>2</v>
      </c>
      <c r="D4" s="109"/>
      <c r="E4" s="110"/>
      <c r="F4" s="111" t="s">
        <v>3</v>
      </c>
      <c r="G4" s="112"/>
      <c r="H4" s="112"/>
      <c r="I4" s="113"/>
      <c r="J4" s="6"/>
      <c r="K4" s="108" t="s">
        <v>4</v>
      </c>
      <c r="L4" s="109"/>
      <c r="M4" s="110"/>
      <c r="N4" s="111" t="s">
        <v>5</v>
      </c>
      <c r="O4" s="112"/>
      <c r="P4" s="112"/>
      <c r="Q4" s="113"/>
      <c r="R4" s="7" t="s">
        <v>6</v>
      </c>
      <c r="S4" s="8"/>
      <c r="T4" s="8"/>
      <c r="U4" s="9" t="s">
        <v>7</v>
      </c>
    </row>
    <row r="5" spans="1:21" ht="15.75" thickBot="1" x14ac:dyDescent="0.3">
      <c r="A5" s="104" t="s">
        <v>8</v>
      </c>
      <c r="B5" s="10" t="s">
        <v>70</v>
      </c>
      <c r="C5" s="11"/>
      <c r="D5" s="10"/>
      <c r="E5" s="10"/>
      <c r="F5" s="12">
        <v>12</v>
      </c>
      <c r="G5" s="13">
        <v>3</v>
      </c>
      <c r="H5" s="13">
        <v>9</v>
      </c>
      <c r="I5" s="14">
        <f>SUM(F5:H5)</f>
        <v>24</v>
      </c>
      <c r="J5" s="8"/>
      <c r="K5" s="15"/>
      <c r="L5" s="8"/>
      <c r="M5" s="8"/>
      <c r="N5" s="12">
        <v>12</v>
      </c>
      <c r="O5" s="13">
        <v>5</v>
      </c>
      <c r="P5" s="13">
        <v>7</v>
      </c>
      <c r="Q5" s="14">
        <f>SUM(N5:P5)</f>
        <v>24</v>
      </c>
      <c r="R5" s="16"/>
      <c r="S5" s="6"/>
      <c r="T5" s="6"/>
      <c r="U5" s="17"/>
    </row>
    <row r="6" spans="1:21" x14ac:dyDescent="0.25">
      <c r="B6" s="100" t="s">
        <v>9</v>
      </c>
      <c r="C6" s="18" t="s">
        <v>10</v>
      </c>
      <c r="D6" s="19" t="s">
        <v>11</v>
      </c>
      <c r="E6" s="19" t="s">
        <v>12</v>
      </c>
      <c r="F6" s="20" t="s">
        <v>10</v>
      </c>
      <c r="G6" s="19" t="s">
        <v>11</v>
      </c>
      <c r="H6" s="19" t="s">
        <v>12</v>
      </c>
      <c r="I6" s="21" t="s">
        <v>13</v>
      </c>
      <c r="J6" s="6"/>
      <c r="K6" s="18" t="s">
        <v>10</v>
      </c>
      <c r="L6" s="19" t="s">
        <v>11</v>
      </c>
      <c r="M6" s="19" t="s">
        <v>12</v>
      </c>
      <c r="N6" s="20" t="s">
        <v>10</v>
      </c>
      <c r="O6" s="19" t="s">
        <v>11</v>
      </c>
      <c r="P6" s="19" t="s">
        <v>12</v>
      </c>
      <c r="Q6" s="21" t="s">
        <v>13</v>
      </c>
      <c r="R6" s="16"/>
      <c r="S6" s="6"/>
      <c r="T6" s="6"/>
      <c r="U6" s="17"/>
    </row>
    <row r="7" spans="1:21" x14ac:dyDescent="0.25">
      <c r="A7" s="22" t="s">
        <v>74</v>
      </c>
      <c r="B7" s="23">
        <v>1</v>
      </c>
      <c r="C7" s="24">
        <v>0</v>
      </c>
      <c r="D7" s="25">
        <v>0.5</v>
      </c>
      <c r="E7" s="25">
        <v>1</v>
      </c>
      <c r="F7" s="94">
        <f t="shared" ref="F7:H31" si="0">$B7*C7*F$5</f>
        <v>0</v>
      </c>
      <c r="G7" s="95">
        <f t="shared" si="0"/>
        <v>1.5</v>
      </c>
      <c r="H7" s="95">
        <f t="shared" si="0"/>
        <v>9</v>
      </c>
      <c r="I7" s="96">
        <f>SUM(F7:H7)</f>
        <v>10.5</v>
      </c>
      <c r="J7" s="26"/>
      <c r="K7" s="24">
        <v>0</v>
      </c>
      <c r="L7" s="25">
        <v>0</v>
      </c>
      <c r="M7" s="25">
        <v>0</v>
      </c>
      <c r="N7" s="94">
        <f t="shared" ref="N7:P34" si="1">$B7*K7*N$5</f>
        <v>0</v>
      </c>
      <c r="O7" s="95">
        <f t="shared" si="1"/>
        <v>0</v>
      </c>
      <c r="P7" s="95">
        <f t="shared" si="1"/>
        <v>0</v>
      </c>
      <c r="Q7" s="96">
        <f>SUM(N7:P7)</f>
        <v>0</v>
      </c>
      <c r="R7" s="27"/>
      <c r="S7" s="28"/>
      <c r="T7" s="28"/>
      <c r="U7" s="29"/>
    </row>
    <row r="8" spans="1:21" x14ac:dyDescent="0.25">
      <c r="A8" s="22" t="s">
        <v>64</v>
      </c>
      <c r="B8" s="23">
        <v>0.75</v>
      </c>
      <c r="C8" s="24">
        <v>0</v>
      </c>
      <c r="D8" s="25">
        <v>0.05</v>
      </c>
      <c r="E8" s="25">
        <v>0.05</v>
      </c>
      <c r="F8" s="94">
        <f t="shared" si="0"/>
        <v>0</v>
      </c>
      <c r="G8" s="95">
        <f t="shared" si="0"/>
        <v>0.11250000000000002</v>
      </c>
      <c r="H8" s="95">
        <f t="shared" si="0"/>
        <v>0.33750000000000002</v>
      </c>
      <c r="I8" s="96">
        <f>SUM(F8:H8)</f>
        <v>0.45000000000000007</v>
      </c>
      <c r="J8" s="26"/>
      <c r="K8" s="24">
        <v>0</v>
      </c>
      <c r="L8" s="25">
        <v>0</v>
      </c>
      <c r="M8" s="25">
        <v>0.5</v>
      </c>
      <c r="N8" s="94">
        <f t="shared" si="1"/>
        <v>0</v>
      </c>
      <c r="O8" s="95">
        <f t="shared" si="1"/>
        <v>0</v>
      </c>
      <c r="P8" s="95">
        <f t="shared" si="1"/>
        <v>2.625</v>
      </c>
      <c r="Q8" s="96">
        <f t="shared" ref="Q8:Q41" si="2">SUM(N8:P8)</f>
        <v>2.625</v>
      </c>
      <c r="R8" s="27"/>
      <c r="S8" s="28"/>
      <c r="T8" s="28"/>
      <c r="U8" s="29"/>
    </row>
    <row r="9" spans="1:21" x14ac:dyDescent="0.25">
      <c r="A9" s="30" t="s">
        <v>14</v>
      </c>
      <c r="B9" s="23">
        <v>0.25</v>
      </c>
      <c r="C9" s="24">
        <v>0</v>
      </c>
      <c r="D9" s="25">
        <v>0</v>
      </c>
      <c r="E9" s="25">
        <v>0</v>
      </c>
      <c r="F9" s="94">
        <f t="shared" si="0"/>
        <v>0</v>
      </c>
      <c r="G9" s="95">
        <f t="shared" si="0"/>
        <v>0</v>
      </c>
      <c r="H9" s="95">
        <f t="shared" si="0"/>
        <v>0</v>
      </c>
      <c r="I9" s="96">
        <f>SUM(F9:H9)</f>
        <v>0</v>
      </c>
      <c r="J9" s="26"/>
      <c r="K9" s="24">
        <v>0</v>
      </c>
      <c r="L9" s="25">
        <v>0.5</v>
      </c>
      <c r="M9" s="25">
        <v>1</v>
      </c>
      <c r="N9" s="94">
        <f t="shared" si="1"/>
        <v>0</v>
      </c>
      <c r="O9" s="95">
        <f t="shared" si="1"/>
        <v>0.625</v>
      </c>
      <c r="P9" s="95">
        <f t="shared" si="1"/>
        <v>1.75</v>
      </c>
      <c r="Q9" s="96">
        <f t="shared" si="2"/>
        <v>2.375</v>
      </c>
      <c r="R9" s="27"/>
      <c r="S9" s="28"/>
      <c r="T9" s="28"/>
      <c r="U9" s="29"/>
    </row>
    <row r="10" spans="1:21" x14ac:dyDescent="0.25">
      <c r="A10" s="22" t="s">
        <v>85</v>
      </c>
      <c r="B10" s="23">
        <v>2</v>
      </c>
      <c r="C10" s="24">
        <v>1</v>
      </c>
      <c r="D10" s="25">
        <v>1</v>
      </c>
      <c r="E10" s="25">
        <v>1</v>
      </c>
      <c r="F10" s="94">
        <f t="shared" si="0"/>
        <v>24</v>
      </c>
      <c r="G10" s="95">
        <f t="shared" si="0"/>
        <v>6</v>
      </c>
      <c r="H10" s="95">
        <f t="shared" si="0"/>
        <v>18</v>
      </c>
      <c r="I10" s="96">
        <f t="shared" ref="I10:I41" si="3">SUM(F10:H10)</f>
        <v>48</v>
      </c>
      <c r="J10" s="26"/>
      <c r="K10" s="24">
        <v>1</v>
      </c>
      <c r="L10" s="25">
        <v>1</v>
      </c>
      <c r="M10" s="25">
        <v>1</v>
      </c>
      <c r="N10" s="94">
        <f t="shared" si="1"/>
        <v>24</v>
      </c>
      <c r="O10" s="95">
        <f t="shared" si="1"/>
        <v>10</v>
      </c>
      <c r="P10" s="95">
        <f t="shared" si="1"/>
        <v>14</v>
      </c>
      <c r="Q10" s="96">
        <f t="shared" si="2"/>
        <v>48</v>
      </c>
      <c r="R10" s="27"/>
      <c r="S10" s="28"/>
      <c r="T10" s="28"/>
      <c r="U10" s="29"/>
    </row>
    <row r="11" spans="1:21" x14ac:dyDescent="0.25">
      <c r="A11" s="22" t="s">
        <v>86</v>
      </c>
      <c r="B11" s="23">
        <v>2</v>
      </c>
      <c r="C11" s="24">
        <v>1</v>
      </c>
      <c r="D11" s="25">
        <v>1</v>
      </c>
      <c r="E11" s="25">
        <v>1</v>
      </c>
      <c r="F11" s="94">
        <f t="shared" ref="F11" si="4">$B11*C11*F$5</f>
        <v>24</v>
      </c>
      <c r="G11" s="95">
        <f t="shared" ref="G11" si="5">$B11*D11*G$5</f>
        <v>6</v>
      </c>
      <c r="H11" s="95">
        <f t="shared" ref="H11" si="6">$B11*E11*H$5</f>
        <v>18</v>
      </c>
      <c r="I11" s="96">
        <f t="shared" ref="I11" si="7">SUM(F11:H11)</f>
        <v>48</v>
      </c>
      <c r="J11" s="26"/>
      <c r="K11" s="24">
        <v>1</v>
      </c>
      <c r="L11" s="25">
        <v>1</v>
      </c>
      <c r="M11" s="25">
        <v>1</v>
      </c>
      <c r="N11" s="94">
        <f t="shared" ref="N11" si="8">$B11*K11*N$5</f>
        <v>24</v>
      </c>
      <c r="O11" s="95">
        <f t="shared" ref="O11" si="9">$B11*L11*O$5</f>
        <v>10</v>
      </c>
      <c r="P11" s="95">
        <f t="shared" ref="P11" si="10">$B11*M11*P$5</f>
        <v>14</v>
      </c>
      <c r="Q11" s="96">
        <f t="shared" ref="Q11" si="11">SUM(N11:P11)</f>
        <v>48</v>
      </c>
      <c r="R11" s="27"/>
      <c r="S11" s="28"/>
      <c r="T11" s="28"/>
      <c r="U11" s="29"/>
    </row>
    <row r="12" spans="1:21" x14ac:dyDescent="0.25">
      <c r="A12" s="22" t="s">
        <v>15</v>
      </c>
      <c r="B12" s="23">
        <v>3</v>
      </c>
      <c r="C12" s="24">
        <v>1</v>
      </c>
      <c r="D12" s="25">
        <v>1</v>
      </c>
      <c r="E12" s="25">
        <v>1</v>
      </c>
      <c r="F12" s="94">
        <f t="shared" si="0"/>
        <v>36</v>
      </c>
      <c r="G12" s="95">
        <f t="shared" si="0"/>
        <v>9</v>
      </c>
      <c r="H12" s="95">
        <f t="shared" si="0"/>
        <v>27</v>
      </c>
      <c r="I12" s="96">
        <f>SUM(F12:H12)</f>
        <v>72</v>
      </c>
      <c r="J12" s="26"/>
      <c r="K12" s="24">
        <v>1</v>
      </c>
      <c r="L12" s="25">
        <v>1</v>
      </c>
      <c r="M12" s="25">
        <v>1</v>
      </c>
      <c r="N12" s="94">
        <f t="shared" si="1"/>
        <v>36</v>
      </c>
      <c r="O12" s="95">
        <f t="shared" si="1"/>
        <v>15</v>
      </c>
      <c r="P12" s="95">
        <f t="shared" si="1"/>
        <v>21</v>
      </c>
      <c r="Q12" s="96">
        <f>SUM(N12:P12)</f>
        <v>72</v>
      </c>
      <c r="R12" s="27"/>
      <c r="S12" s="28"/>
      <c r="T12" s="28"/>
      <c r="U12" s="29"/>
    </row>
    <row r="13" spans="1:21" x14ac:dyDescent="0.25">
      <c r="A13" s="22" t="s">
        <v>75</v>
      </c>
      <c r="B13" s="23">
        <v>3</v>
      </c>
      <c r="C13" s="24">
        <v>1</v>
      </c>
      <c r="D13" s="25">
        <v>1</v>
      </c>
      <c r="E13" s="25">
        <v>1</v>
      </c>
      <c r="F13" s="94">
        <f t="shared" ref="F13:F14" si="12">$B13*C13*F$5</f>
        <v>36</v>
      </c>
      <c r="G13" s="95">
        <f t="shared" ref="G13:G14" si="13">$B13*D13*G$5</f>
        <v>9</v>
      </c>
      <c r="H13" s="95">
        <f t="shared" ref="H13:H14" si="14">$B13*E13*H$5</f>
        <v>27</v>
      </c>
      <c r="I13" s="96">
        <f>SUM(F13:H13)</f>
        <v>72</v>
      </c>
      <c r="J13" s="26"/>
      <c r="K13" s="24">
        <v>1</v>
      </c>
      <c r="L13" s="25">
        <v>1</v>
      </c>
      <c r="M13" s="25">
        <v>1</v>
      </c>
      <c r="N13" s="94">
        <f t="shared" ref="N13" si="15">$B13*K13*N$5</f>
        <v>36</v>
      </c>
      <c r="O13" s="95">
        <f t="shared" ref="O13" si="16">$B13*L13*O$5</f>
        <v>15</v>
      </c>
      <c r="P13" s="95">
        <f t="shared" ref="P13" si="17">$B13*M13*P$5</f>
        <v>21</v>
      </c>
      <c r="Q13" s="96">
        <f>SUM(N13:P13)</f>
        <v>72</v>
      </c>
      <c r="R13" s="27"/>
      <c r="S13" s="28"/>
      <c r="T13" s="28"/>
      <c r="U13" s="29"/>
    </row>
    <row r="14" spans="1:21" x14ac:dyDescent="0.25">
      <c r="A14" s="22" t="s">
        <v>76</v>
      </c>
      <c r="B14" s="23">
        <v>0</v>
      </c>
      <c r="C14" s="24">
        <v>1</v>
      </c>
      <c r="D14" s="25">
        <v>1</v>
      </c>
      <c r="E14" s="25">
        <v>1</v>
      </c>
      <c r="F14" s="94">
        <f t="shared" si="12"/>
        <v>0</v>
      </c>
      <c r="G14" s="95">
        <f t="shared" si="13"/>
        <v>0</v>
      </c>
      <c r="H14" s="95">
        <f t="shared" si="14"/>
        <v>0</v>
      </c>
      <c r="I14" s="96">
        <f>SUM(F14:H14)</f>
        <v>0</v>
      </c>
      <c r="J14" s="26"/>
      <c r="K14" s="24">
        <v>1</v>
      </c>
      <c r="L14" s="25">
        <v>1</v>
      </c>
      <c r="M14" s="25">
        <v>1</v>
      </c>
      <c r="N14" s="94">
        <f t="shared" ref="N14" si="18">$B14*K14*N$5</f>
        <v>0</v>
      </c>
      <c r="O14" s="95">
        <f t="shared" ref="O14" si="19">$B14*L14*O$5</f>
        <v>0</v>
      </c>
      <c r="P14" s="95">
        <f t="shared" ref="P14" si="20">$B14*M14*P$5</f>
        <v>0</v>
      </c>
      <c r="Q14" s="96">
        <f>SUM(N14:P14)</f>
        <v>0</v>
      </c>
      <c r="R14" s="27"/>
      <c r="S14" s="28"/>
      <c r="T14" s="28"/>
      <c r="U14" s="29"/>
    </row>
    <row r="15" spans="1:21" x14ac:dyDescent="0.25">
      <c r="A15" s="22" t="s">
        <v>16</v>
      </c>
      <c r="B15" s="23">
        <v>0</v>
      </c>
      <c r="C15" s="24">
        <v>0.05</v>
      </c>
      <c r="D15" s="25">
        <v>0.05</v>
      </c>
      <c r="E15" s="25">
        <v>0</v>
      </c>
      <c r="F15" s="94">
        <f t="shared" si="0"/>
        <v>0</v>
      </c>
      <c r="G15" s="95">
        <f t="shared" si="0"/>
        <v>0</v>
      </c>
      <c r="H15" s="95">
        <f t="shared" si="0"/>
        <v>0</v>
      </c>
      <c r="I15" s="96">
        <f>SUM(F15:H15)</f>
        <v>0</v>
      </c>
      <c r="J15" s="26"/>
      <c r="K15" s="24">
        <v>0.05</v>
      </c>
      <c r="L15" s="25">
        <v>0.05</v>
      </c>
      <c r="M15" s="25">
        <v>0</v>
      </c>
      <c r="N15" s="94">
        <f t="shared" si="1"/>
        <v>0</v>
      </c>
      <c r="O15" s="95">
        <f t="shared" si="1"/>
        <v>0</v>
      </c>
      <c r="P15" s="95">
        <f t="shared" si="1"/>
        <v>0</v>
      </c>
      <c r="Q15" s="96">
        <f>SUM(N15:P15)</f>
        <v>0</v>
      </c>
      <c r="R15" s="27"/>
      <c r="S15" s="28"/>
      <c r="T15" s="28"/>
      <c r="U15" s="29"/>
    </row>
    <row r="16" spans="1:21" x14ac:dyDescent="0.25">
      <c r="A16" s="30" t="s">
        <v>77</v>
      </c>
      <c r="B16" s="23">
        <v>60</v>
      </c>
      <c r="C16" s="24">
        <v>0</v>
      </c>
      <c r="D16" s="25">
        <v>0</v>
      </c>
      <c r="E16" s="25">
        <v>0</v>
      </c>
      <c r="F16" s="94">
        <f t="shared" ref="F16" si="21">$B16*C16*F$5</f>
        <v>0</v>
      </c>
      <c r="G16" s="95">
        <f t="shared" ref="G16" si="22">$B16*D16*G$5</f>
        <v>0</v>
      </c>
      <c r="H16" s="95">
        <f t="shared" ref="H16" si="23">$B16*E16*H$5</f>
        <v>0</v>
      </c>
      <c r="I16" s="96">
        <f t="shared" ref="I16" si="24">SUM(F16:H16)</f>
        <v>0</v>
      </c>
      <c r="J16" s="26"/>
      <c r="K16" s="24">
        <v>0.1</v>
      </c>
      <c r="L16" s="25">
        <v>0</v>
      </c>
      <c r="M16" s="25">
        <v>0</v>
      </c>
      <c r="N16" s="94">
        <f t="shared" ref="N16" si="25">$B16*K16*N$5</f>
        <v>72</v>
      </c>
      <c r="O16" s="95">
        <f t="shared" ref="O16" si="26">$B16*L16*O$5</f>
        <v>0</v>
      </c>
      <c r="P16" s="95">
        <f t="shared" ref="P16" si="27">$B16*M16*P$5</f>
        <v>0</v>
      </c>
      <c r="Q16" s="96">
        <f t="shared" ref="Q16" si="28">SUM(N16:P16)</f>
        <v>72</v>
      </c>
      <c r="R16" s="27"/>
      <c r="S16" s="28"/>
      <c r="T16" s="28"/>
      <c r="U16" s="29"/>
    </row>
    <row r="17" spans="1:21" x14ac:dyDescent="0.25">
      <c r="A17" s="30" t="s">
        <v>17</v>
      </c>
      <c r="B17" s="23">
        <v>5</v>
      </c>
      <c r="C17" s="24">
        <v>1</v>
      </c>
      <c r="D17" s="25">
        <v>1</v>
      </c>
      <c r="E17" s="25">
        <v>1</v>
      </c>
      <c r="F17" s="94">
        <f t="shared" si="0"/>
        <v>60</v>
      </c>
      <c r="G17" s="95">
        <f t="shared" si="0"/>
        <v>15</v>
      </c>
      <c r="H17" s="95">
        <f t="shared" si="0"/>
        <v>45</v>
      </c>
      <c r="I17" s="96">
        <f t="shared" si="3"/>
        <v>120</v>
      </c>
      <c r="J17" s="26"/>
      <c r="K17" s="24">
        <v>0</v>
      </c>
      <c r="L17" s="25">
        <v>0</v>
      </c>
      <c r="M17" s="25">
        <v>0</v>
      </c>
      <c r="N17" s="94">
        <f t="shared" si="1"/>
        <v>0</v>
      </c>
      <c r="O17" s="95">
        <f t="shared" si="1"/>
        <v>0</v>
      </c>
      <c r="P17" s="95">
        <f t="shared" si="1"/>
        <v>0</v>
      </c>
      <c r="Q17" s="96">
        <f t="shared" si="2"/>
        <v>0</v>
      </c>
      <c r="R17" s="27"/>
      <c r="S17" s="28"/>
      <c r="T17" s="28"/>
      <c r="U17" s="29"/>
    </row>
    <row r="18" spans="1:21" x14ac:dyDescent="0.25">
      <c r="A18" s="30" t="s">
        <v>18</v>
      </c>
      <c r="B18" s="23">
        <v>2</v>
      </c>
      <c r="C18" s="24">
        <v>1</v>
      </c>
      <c r="D18" s="25">
        <v>1</v>
      </c>
      <c r="E18" s="25">
        <v>1</v>
      </c>
      <c r="F18" s="94">
        <f t="shared" ref="F18:F19" si="29">$B18*C18*F$5</f>
        <v>24</v>
      </c>
      <c r="G18" s="95">
        <f t="shared" ref="G18:G19" si="30">$B18*D18*G$5</f>
        <v>6</v>
      </c>
      <c r="H18" s="95">
        <f t="shared" ref="H18:H19" si="31">$B18*E18*H$5</f>
        <v>18</v>
      </c>
      <c r="I18" s="96">
        <f t="shared" ref="I18:I19" si="32">SUM(F18:H18)</f>
        <v>48</v>
      </c>
      <c r="J18" s="26"/>
      <c r="K18" s="24">
        <v>0</v>
      </c>
      <c r="L18" s="25">
        <v>0</v>
      </c>
      <c r="M18" s="25">
        <v>0</v>
      </c>
      <c r="N18" s="94">
        <f t="shared" ref="N18:N19" si="33">$B18*K18*N$5</f>
        <v>0</v>
      </c>
      <c r="O18" s="95">
        <f t="shared" ref="O18:O19" si="34">$B18*L18*O$5</f>
        <v>0</v>
      </c>
      <c r="P18" s="95">
        <f t="shared" ref="P18:P19" si="35">$B18*M18*P$5</f>
        <v>0</v>
      </c>
      <c r="Q18" s="96">
        <f t="shared" ref="Q18:Q19" si="36">SUM(N18:P18)</f>
        <v>0</v>
      </c>
      <c r="R18" s="27"/>
      <c r="S18" s="28"/>
      <c r="T18" s="28"/>
      <c r="U18" s="29"/>
    </row>
    <row r="19" spans="1:21" x14ac:dyDescent="0.25">
      <c r="A19" s="30" t="s">
        <v>78</v>
      </c>
      <c r="B19" s="23">
        <v>2</v>
      </c>
      <c r="C19" s="24">
        <v>1</v>
      </c>
      <c r="D19" s="25">
        <v>1</v>
      </c>
      <c r="E19" s="25">
        <v>1</v>
      </c>
      <c r="F19" s="94">
        <f t="shared" si="29"/>
        <v>24</v>
      </c>
      <c r="G19" s="95">
        <f t="shared" si="30"/>
        <v>6</v>
      </c>
      <c r="H19" s="95">
        <f t="shared" si="31"/>
        <v>18</v>
      </c>
      <c r="I19" s="96">
        <f t="shared" si="32"/>
        <v>48</v>
      </c>
      <c r="J19" s="26"/>
      <c r="K19" s="24">
        <v>0</v>
      </c>
      <c r="L19" s="25">
        <v>0</v>
      </c>
      <c r="M19" s="25">
        <v>0</v>
      </c>
      <c r="N19" s="94">
        <f t="shared" si="33"/>
        <v>0</v>
      </c>
      <c r="O19" s="95">
        <f t="shared" si="34"/>
        <v>0</v>
      </c>
      <c r="P19" s="95">
        <f t="shared" si="35"/>
        <v>0</v>
      </c>
      <c r="Q19" s="96">
        <f t="shared" si="36"/>
        <v>0</v>
      </c>
      <c r="R19" s="27"/>
      <c r="S19" s="28"/>
      <c r="T19" s="28"/>
      <c r="U19" s="29"/>
    </row>
    <row r="20" spans="1:21" x14ac:dyDescent="0.25">
      <c r="A20" s="30" t="s">
        <v>79</v>
      </c>
      <c r="B20" s="23">
        <v>2</v>
      </c>
      <c r="C20" s="24">
        <v>1</v>
      </c>
      <c r="D20" s="25">
        <v>1</v>
      </c>
      <c r="E20" s="25">
        <v>1</v>
      </c>
      <c r="F20" s="94">
        <f t="shared" si="0"/>
        <v>24</v>
      </c>
      <c r="G20" s="95">
        <f t="shared" si="0"/>
        <v>6</v>
      </c>
      <c r="H20" s="95">
        <f t="shared" si="0"/>
        <v>18</v>
      </c>
      <c r="I20" s="96">
        <f t="shared" si="3"/>
        <v>48</v>
      </c>
      <c r="J20" s="26"/>
      <c r="K20" s="24">
        <v>0</v>
      </c>
      <c r="L20" s="25">
        <v>0</v>
      </c>
      <c r="M20" s="25">
        <v>0</v>
      </c>
      <c r="N20" s="94">
        <f t="shared" si="1"/>
        <v>0</v>
      </c>
      <c r="O20" s="95">
        <f t="shared" si="1"/>
        <v>0</v>
      </c>
      <c r="P20" s="95">
        <f t="shared" si="1"/>
        <v>0</v>
      </c>
      <c r="Q20" s="96">
        <f t="shared" si="2"/>
        <v>0</v>
      </c>
      <c r="R20" s="27"/>
      <c r="S20" s="28"/>
      <c r="T20" s="28"/>
      <c r="U20" s="29"/>
    </row>
    <row r="21" spans="1:21" x14ac:dyDescent="0.25">
      <c r="A21" s="22" t="s">
        <v>19</v>
      </c>
      <c r="B21" s="23">
        <v>2</v>
      </c>
      <c r="C21" s="24">
        <v>0</v>
      </c>
      <c r="D21" s="25">
        <v>0.5</v>
      </c>
      <c r="E21" s="25">
        <v>1</v>
      </c>
      <c r="F21" s="94">
        <f t="shared" si="0"/>
        <v>0</v>
      </c>
      <c r="G21" s="95">
        <f t="shared" si="0"/>
        <v>3</v>
      </c>
      <c r="H21" s="95">
        <f t="shared" si="0"/>
        <v>18</v>
      </c>
      <c r="I21" s="96">
        <f>SUM(F21:H21)</f>
        <v>21</v>
      </c>
      <c r="J21" s="26"/>
      <c r="K21" s="24">
        <v>0</v>
      </c>
      <c r="L21" s="25">
        <v>0</v>
      </c>
      <c r="M21" s="25">
        <v>0</v>
      </c>
      <c r="N21" s="94">
        <f t="shared" si="1"/>
        <v>0</v>
      </c>
      <c r="O21" s="95">
        <f t="shared" si="1"/>
        <v>0</v>
      </c>
      <c r="P21" s="95">
        <f t="shared" si="1"/>
        <v>0</v>
      </c>
      <c r="Q21" s="96">
        <f>SUM(N21:P21)</f>
        <v>0</v>
      </c>
      <c r="R21" s="27"/>
      <c r="S21" s="28"/>
      <c r="T21" s="28"/>
      <c r="U21" s="29"/>
    </row>
    <row r="22" spans="1:21" x14ac:dyDescent="0.25">
      <c r="A22" s="22" t="s">
        <v>65</v>
      </c>
      <c r="B22" s="23">
        <v>0.25</v>
      </c>
      <c r="C22" s="24">
        <v>1</v>
      </c>
      <c r="D22" s="25">
        <v>1</v>
      </c>
      <c r="E22" s="25">
        <v>1</v>
      </c>
      <c r="F22" s="94">
        <f t="shared" ref="F22" si="37">$B22*C22*F$5</f>
        <v>3</v>
      </c>
      <c r="G22" s="95">
        <f t="shared" ref="G22" si="38">$B22*D22*G$5</f>
        <v>0.75</v>
      </c>
      <c r="H22" s="95">
        <f t="shared" ref="H22" si="39">$B22*E22*H$5</f>
        <v>2.25</v>
      </c>
      <c r="I22" s="96">
        <f>SUM(F22:H22)</f>
        <v>6</v>
      </c>
      <c r="J22" s="26"/>
      <c r="K22" s="24">
        <v>1</v>
      </c>
      <c r="L22" s="25">
        <v>1</v>
      </c>
      <c r="M22" s="25">
        <v>1</v>
      </c>
      <c r="N22" s="94">
        <f t="shared" ref="N22" si="40">$B22*K22*N$5</f>
        <v>3</v>
      </c>
      <c r="O22" s="95">
        <f t="shared" ref="O22" si="41">$B22*L22*O$5</f>
        <v>1.25</v>
      </c>
      <c r="P22" s="95">
        <f t="shared" ref="P22" si="42">$B22*M22*P$5</f>
        <v>1.75</v>
      </c>
      <c r="Q22" s="96">
        <f>SUM(N22:P22)</f>
        <v>6</v>
      </c>
      <c r="R22" s="27"/>
      <c r="S22" s="28"/>
      <c r="T22" s="28"/>
      <c r="U22" s="29"/>
    </row>
    <row r="23" spans="1:21" x14ac:dyDescent="0.25">
      <c r="A23" s="22" t="s">
        <v>83</v>
      </c>
      <c r="B23" s="23">
        <v>5</v>
      </c>
      <c r="C23" s="24">
        <v>0</v>
      </c>
      <c r="D23" s="25">
        <v>0.25</v>
      </c>
      <c r="E23" s="25">
        <v>0</v>
      </c>
      <c r="F23" s="94">
        <f t="shared" si="0"/>
        <v>0</v>
      </c>
      <c r="G23" s="95">
        <f t="shared" si="0"/>
        <v>3.75</v>
      </c>
      <c r="H23" s="95">
        <f t="shared" si="0"/>
        <v>0</v>
      </c>
      <c r="I23" s="96">
        <f t="shared" si="3"/>
        <v>3.75</v>
      </c>
      <c r="J23" s="26"/>
      <c r="K23" s="24">
        <v>0</v>
      </c>
      <c r="L23" s="25">
        <v>0.5</v>
      </c>
      <c r="M23" s="25">
        <v>0</v>
      </c>
      <c r="N23" s="94">
        <f t="shared" si="1"/>
        <v>0</v>
      </c>
      <c r="O23" s="95">
        <f t="shared" si="1"/>
        <v>12.5</v>
      </c>
      <c r="P23" s="95">
        <f t="shared" si="1"/>
        <v>0</v>
      </c>
      <c r="Q23" s="96">
        <f t="shared" si="2"/>
        <v>12.5</v>
      </c>
      <c r="R23" s="27"/>
      <c r="S23" s="28"/>
      <c r="T23" s="28"/>
      <c r="U23" s="29"/>
    </row>
    <row r="24" spans="1:21" x14ac:dyDescent="0.25">
      <c r="A24" s="22"/>
      <c r="B24" s="23">
        <v>0</v>
      </c>
      <c r="C24" s="24">
        <v>0</v>
      </c>
      <c r="D24" s="25">
        <v>0</v>
      </c>
      <c r="E24" s="25">
        <v>0</v>
      </c>
      <c r="F24" s="94">
        <f t="shared" ref="F24" si="43">$B24*C24*F$5</f>
        <v>0</v>
      </c>
      <c r="G24" s="95">
        <f t="shared" ref="G24" si="44">$B24*D24*G$5</f>
        <v>0</v>
      </c>
      <c r="H24" s="95">
        <f t="shared" ref="H24" si="45">$B24*E24*H$5</f>
        <v>0</v>
      </c>
      <c r="I24" s="96">
        <f t="shared" ref="I24" si="46">SUM(F24:H24)</f>
        <v>0</v>
      </c>
      <c r="J24" s="26"/>
      <c r="K24" s="24">
        <v>0</v>
      </c>
      <c r="L24" s="25">
        <v>0</v>
      </c>
      <c r="M24" s="25">
        <v>0.1</v>
      </c>
      <c r="N24" s="94">
        <f t="shared" ref="N24" si="47">$B24*K24*N$5</f>
        <v>0</v>
      </c>
      <c r="O24" s="95">
        <f t="shared" ref="O24" si="48">$B24*L24*O$5</f>
        <v>0</v>
      </c>
      <c r="P24" s="95">
        <f t="shared" ref="P24" si="49">$B24*M24*P$5</f>
        <v>0</v>
      </c>
      <c r="Q24" s="96">
        <f t="shared" ref="Q24" si="50">SUM(N24:P24)</f>
        <v>0</v>
      </c>
      <c r="R24" s="27"/>
      <c r="S24" s="28"/>
      <c r="T24" s="28"/>
      <c r="U24" s="29"/>
    </row>
    <row r="25" spans="1:21" x14ac:dyDescent="0.25">
      <c r="A25" s="30" t="s">
        <v>80</v>
      </c>
      <c r="B25" s="23">
        <v>10</v>
      </c>
      <c r="C25" s="24">
        <v>0</v>
      </c>
      <c r="D25" s="25">
        <v>0.1</v>
      </c>
      <c r="E25" s="25">
        <v>0</v>
      </c>
      <c r="F25" s="94">
        <f t="shared" si="0"/>
        <v>0</v>
      </c>
      <c r="G25" s="95">
        <f t="shared" si="0"/>
        <v>3</v>
      </c>
      <c r="H25" s="95">
        <f t="shared" si="0"/>
        <v>0</v>
      </c>
      <c r="I25" s="96">
        <f t="shared" si="3"/>
        <v>3</v>
      </c>
      <c r="J25" s="26"/>
      <c r="K25" s="24">
        <v>0</v>
      </c>
      <c r="L25" s="25">
        <v>0.25</v>
      </c>
      <c r="M25" s="25">
        <v>0</v>
      </c>
      <c r="N25" s="94">
        <f t="shared" si="1"/>
        <v>0</v>
      </c>
      <c r="O25" s="95">
        <f t="shared" si="1"/>
        <v>12.5</v>
      </c>
      <c r="P25" s="95">
        <f t="shared" si="1"/>
        <v>0</v>
      </c>
      <c r="Q25" s="96">
        <f t="shared" si="2"/>
        <v>12.5</v>
      </c>
      <c r="R25" s="27"/>
      <c r="S25" s="28"/>
      <c r="T25" s="28"/>
      <c r="U25" s="29"/>
    </row>
    <row r="26" spans="1:21" x14ac:dyDescent="0.25">
      <c r="A26" s="30" t="s">
        <v>84</v>
      </c>
      <c r="B26" s="23">
        <v>10</v>
      </c>
      <c r="C26" s="24">
        <v>0</v>
      </c>
      <c r="D26" s="25">
        <v>0</v>
      </c>
      <c r="E26" s="25">
        <v>0</v>
      </c>
      <c r="F26" s="94">
        <f t="shared" ref="F26" si="51">$B26*C26*F$5</f>
        <v>0</v>
      </c>
      <c r="G26" s="95">
        <f t="shared" ref="G26" si="52">$B26*D26*G$5</f>
        <v>0</v>
      </c>
      <c r="H26" s="95">
        <f t="shared" ref="H26" si="53">$B26*E26*H$5</f>
        <v>0</v>
      </c>
      <c r="I26" s="96">
        <f t="shared" ref="I26" si="54">SUM(F26:H26)</f>
        <v>0</v>
      </c>
      <c r="J26" s="26"/>
      <c r="K26" s="24">
        <v>0</v>
      </c>
      <c r="L26" s="25">
        <v>0.25</v>
      </c>
      <c r="M26" s="25">
        <v>0</v>
      </c>
      <c r="N26" s="94">
        <f t="shared" ref="N26" si="55">$B26*K26*N$5</f>
        <v>0</v>
      </c>
      <c r="O26" s="95">
        <f t="shared" ref="O26" si="56">$B26*L26*O$5</f>
        <v>12.5</v>
      </c>
      <c r="P26" s="95">
        <f t="shared" ref="P26" si="57">$B26*M26*P$5</f>
        <v>0</v>
      </c>
      <c r="Q26" s="96">
        <f t="shared" ref="Q26" si="58">SUM(N26:P26)</f>
        <v>12.5</v>
      </c>
      <c r="R26" s="27"/>
      <c r="S26" s="28"/>
      <c r="T26" s="28"/>
      <c r="U26" s="29"/>
    </row>
    <row r="27" spans="1:21" x14ac:dyDescent="0.25">
      <c r="A27" s="30" t="s">
        <v>81</v>
      </c>
      <c r="B27" s="23">
        <v>3</v>
      </c>
      <c r="C27" s="24">
        <v>0</v>
      </c>
      <c r="D27" s="25">
        <v>0</v>
      </c>
      <c r="E27" s="25">
        <v>0</v>
      </c>
      <c r="F27" s="94">
        <f t="shared" ref="F27" si="59">$B27*C27*F$5</f>
        <v>0</v>
      </c>
      <c r="G27" s="95">
        <f t="shared" ref="G27" si="60">$B27*D27*G$5</f>
        <v>0</v>
      </c>
      <c r="H27" s="95">
        <f t="shared" ref="H27" si="61">$B27*E27*H$5</f>
        <v>0</v>
      </c>
      <c r="I27" s="96">
        <f t="shared" ref="I27" si="62">SUM(F27:H27)</f>
        <v>0</v>
      </c>
      <c r="J27" s="26"/>
      <c r="K27" s="24">
        <v>0</v>
      </c>
      <c r="L27" s="25">
        <v>0.25</v>
      </c>
      <c r="M27" s="25">
        <v>0</v>
      </c>
      <c r="N27" s="94">
        <f t="shared" ref="N27" si="63">$B27*K27*N$5</f>
        <v>0</v>
      </c>
      <c r="O27" s="95">
        <f t="shared" ref="O27" si="64">$B27*L27*O$5</f>
        <v>3.75</v>
      </c>
      <c r="P27" s="95">
        <f t="shared" ref="P27" si="65">$B27*M27*P$5</f>
        <v>0</v>
      </c>
      <c r="Q27" s="96">
        <f t="shared" ref="Q27" si="66">SUM(N27:P27)</f>
        <v>3.75</v>
      </c>
      <c r="R27" s="27"/>
      <c r="S27" s="28"/>
      <c r="T27" s="28"/>
      <c r="U27" s="29"/>
    </row>
    <row r="28" spans="1:21" x14ac:dyDescent="0.25">
      <c r="A28" s="30" t="s">
        <v>20</v>
      </c>
      <c r="B28" s="23">
        <v>2.2000000000000002</v>
      </c>
      <c r="C28" s="24">
        <v>0.5</v>
      </c>
      <c r="D28" s="25">
        <v>0.25</v>
      </c>
      <c r="E28" s="25">
        <v>0</v>
      </c>
      <c r="F28" s="94">
        <f t="shared" si="0"/>
        <v>13.200000000000001</v>
      </c>
      <c r="G28" s="95">
        <f t="shared" si="0"/>
        <v>1.6500000000000001</v>
      </c>
      <c r="H28" s="95">
        <f t="shared" si="0"/>
        <v>0</v>
      </c>
      <c r="I28" s="96">
        <f t="shared" si="3"/>
        <v>14.850000000000001</v>
      </c>
      <c r="J28" s="26"/>
      <c r="K28" s="24">
        <v>0.75</v>
      </c>
      <c r="L28" s="25">
        <v>0.5</v>
      </c>
      <c r="M28" s="25">
        <v>0</v>
      </c>
      <c r="N28" s="94">
        <f t="shared" si="1"/>
        <v>19.8</v>
      </c>
      <c r="O28" s="95">
        <f t="shared" si="1"/>
        <v>5.5</v>
      </c>
      <c r="P28" s="95">
        <f t="shared" si="1"/>
        <v>0</v>
      </c>
      <c r="Q28" s="96">
        <f t="shared" si="2"/>
        <v>25.3</v>
      </c>
      <c r="R28" s="27"/>
      <c r="S28" s="28"/>
      <c r="T28" s="28"/>
      <c r="U28" s="29"/>
    </row>
    <row r="29" spans="1:21" x14ac:dyDescent="0.25">
      <c r="A29" s="30" t="s">
        <v>82</v>
      </c>
      <c r="B29" s="23">
        <v>1.5</v>
      </c>
      <c r="C29" s="24">
        <v>1</v>
      </c>
      <c r="D29" s="25">
        <v>1</v>
      </c>
      <c r="E29" s="25">
        <v>1</v>
      </c>
      <c r="F29" s="94">
        <f>$B29*C29*F$5</f>
        <v>18</v>
      </c>
      <c r="G29" s="95">
        <f>$B29*D29*G$5</f>
        <v>4.5</v>
      </c>
      <c r="H29" s="95">
        <f>$B29*E29*H$5</f>
        <v>13.5</v>
      </c>
      <c r="I29" s="96">
        <f>SUM(F29:H29)</f>
        <v>36</v>
      </c>
      <c r="J29" s="26"/>
      <c r="K29" s="24">
        <v>1</v>
      </c>
      <c r="L29" s="25">
        <v>1</v>
      </c>
      <c r="M29" s="25">
        <v>1</v>
      </c>
      <c r="N29" s="94">
        <f t="shared" si="1"/>
        <v>18</v>
      </c>
      <c r="O29" s="95">
        <f t="shared" si="1"/>
        <v>7.5</v>
      </c>
      <c r="P29" s="95">
        <f t="shared" si="1"/>
        <v>10.5</v>
      </c>
      <c r="Q29" s="96">
        <f>SUM(N29:P29)</f>
        <v>36</v>
      </c>
      <c r="R29" s="27"/>
      <c r="S29" s="28"/>
      <c r="T29" s="28"/>
      <c r="U29" s="29"/>
    </row>
    <row r="30" spans="1:21" x14ac:dyDescent="0.25">
      <c r="A30" s="22" t="s">
        <v>21</v>
      </c>
      <c r="B30" s="23">
        <v>2</v>
      </c>
      <c r="C30" s="24">
        <v>0</v>
      </c>
      <c r="D30" s="25">
        <v>0.5</v>
      </c>
      <c r="E30" s="25">
        <v>0.25</v>
      </c>
      <c r="F30" s="94">
        <f t="shared" si="0"/>
        <v>0</v>
      </c>
      <c r="G30" s="95">
        <f t="shared" si="0"/>
        <v>3</v>
      </c>
      <c r="H30" s="95">
        <f t="shared" si="0"/>
        <v>4.5</v>
      </c>
      <c r="I30" s="96">
        <f t="shared" si="3"/>
        <v>7.5</v>
      </c>
      <c r="J30" s="26"/>
      <c r="K30" s="24">
        <v>0</v>
      </c>
      <c r="L30" s="25">
        <v>0.75</v>
      </c>
      <c r="M30" s="25">
        <v>0.25</v>
      </c>
      <c r="N30" s="94">
        <f t="shared" si="1"/>
        <v>0</v>
      </c>
      <c r="O30" s="95">
        <f t="shared" si="1"/>
        <v>7.5</v>
      </c>
      <c r="P30" s="95">
        <f t="shared" si="1"/>
        <v>3.5</v>
      </c>
      <c r="Q30" s="96">
        <f t="shared" si="2"/>
        <v>11</v>
      </c>
      <c r="R30" s="27"/>
      <c r="S30" s="28"/>
      <c r="T30" s="28"/>
      <c r="U30" s="29"/>
    </row>
    <row r="31" spans="1:21" x14ac:dyDescent="0.25">
      <c r="A31" s="22" t="s">
        <v>22</v>
      </c>
      <c r="B31" s="23">
        <v>2</v>
      </c>
      <c r="C31" s="24">
        <v>0</v>
      </c>
      <c r="D31" s="25">
        <v>0.25</v>
      </c>
      <c r="E31" s="25">
        <v>0.5</v>
      </c>
      <c r="F31" s="94">
        <f t="shared" si="0"/>
        <v>0</v>
      </c>
      <c r="G31" s="95">
        <f t="shared" si="0"/>
        <v>1.5</v>
      </c>
      <c r="H31" s="95">
        <f t="shared" si="0"/>
        <v>9</v>
      </c>
      <c r="I31" s="96">
        <f t="shared" si="3"/>
        <v>10.5</v>
      </c>
      <c r="J31" s="26"/>
      <c r="K31" s="24">
        <v>0</v>
      </c>
      <c r="L31" s="25">
        <v>0</v>
      </c>
      <c r="M31" s="25">
        <v>0</v>
      </c>
      <c r="N31" s="94">
        <f t="shared" si="1"/>
        <v>0</v>
      </c>
      <c r="O31" s="95">
        <f t="shared" si="1"/>
        <v>0</v>
      </c>
      <c r="P31" s="95">
        <f t="shared" si="1"/>
        <v>0</v>
      </c>
      <c r="Q31" s="96">
        <f t="shared" si="2"/>
        <v>0</v>
      </c>
      <c r="R31" s="27"/>
      <c r="S31" s="28"/>
      <c r="T31" s="28"/>
      <c r="U31" s="29"/>
    </row>
    <row r="32" spans="1:21" x14ac:dyDescent="0.25">
      <c r="A32" s="22" t="s">
        <v>66</v>
      </c>
      <c r="B32" s="23">
        <v>0</v>
      </c>
      <c r="C32" s="24">
        <v>1</v>
      </c>
      <c r="D32" s="25">
        <v>1</v>
      </c>
      <c r="E32" s="25">
        <v>1</v>
      </c>
      <c r="F32" s="94">
        <f t="shared" ref="F32" si="67">$B32*C32*F$5</f>
        <v>0</v>
      </c>
      <c r="G32" s="95">
        <f t="shared" ref="G32" si="68">$B32*D32*G$5</f>
        <v>0</v>
      </c>
      <c r="H32" s="95">
        <f t="shared" ref="H32" si="69">$B32*E32*H$5</f>
        <v>0</v>
      </c>
      <c r="I32" s="96">
        <f t="shared" ref="I32" si="70">SUM(F32:H32)</f>
        <v>0</v>
      </c>
      <c r="J32" s="26"/>
      <c r="K32" s="24">
        <v>0</v>
      </c>
      <c r="L32" s="25">
        <v>0</v>
      </c>
      <c r="M32" s="25">
        <v>0</v>
      </c>
      <c r="N32" s="94">
        <f t="shared" ref="N32" si="71">$B32*K32*N$5</f>
        <v>0</v>
      </c>
      <c r="O32" s="95">
        <f t="shared" ref="O32" si="72">$B32*L32*O$5</f>
        <v>0</v>
      </c>
      <c r="P32" s="95">
        <f t="shared" ref="P32" si="73">$B32*M32*P$5</f>
        <v>0</v>
      </c>
      <c r="Q32" s="96">
        <f t="shared" ref="Q32" si="74">SUM(N32:P32)</f>
        <v>0</v>
      </c>
      <c r="R32" s="27"/>
      <c r="S32" s="28"/>
      <c r="T32" s="28"/>
      <c r="U32" s="29"/>
    </row>
    <row r="33" spans="1:21" x14ac:dyDescent="0.25">
      <c r="A33" s="22" t="s">
        <v>67</v>
      </c>
      <c r="B33" s="23">
        <v>0.4</v>
      </c>
      <c r="C33" s="24">
        <v>1</v>
      </c>
      <c r="D33" s="25">
        <v>1</v>
      </c>
      <c r="E33" s="25">
        <v>1</v>
      </c>
      <c r="F33" s="94">
        <f t="shared" ref="F33:H41" si="75">$B33*C33*F$5</f>
        <v>4.8000000000000007</v>
      </c>
      <c r="G33" s="95">
        <f t="shared" si="75"/>
        <v>1.2000000000000002</v>
      </c>
      <c r="H33" s="95">
        <f t="shared" si="75"/>
        <v>3.6</v>
      </c>
      <c r="I33" s="96">
        <f t="shared" si="3"/>
        <v>9.6000000000000014</v>
      </c>
      <c r="J33" s="26"/>
      <c r="K33" s="24">
        <v>0</v>
      </c>
      <c r="L33" s="25">
        <v>0.5</v>
      </c>
      <c r="M33" s="25">
        <v>0</v>
      </c>
      <c r="N33" s="94">
        <f t="shared" si="1"/>
        <v>0</v>
      </c>
      <c r="O33" s="95">
        <f t="shared" si="1"/>
        <v>1</v>
      </c>
      <c r="P33" s="95">
        <f t="shared" si="1"/>
        <v>0</v>
      </c>
      <c r="Q33" s="96">
        <f t="shared" si="2"/>
        <v>1</v>
      </c>
      <c r="R33" s="27"/>
      <c r="S33" s="28"/>
      <c r="T33" s="28"/>
      <c r="U33" s="29"/>
    </row>
    <row r="34" spans="1:21" x14ac:dyDescent="0.25">
      <c r="A34" s="22"/>
      <c r="B34" s="23">
        <v>0</v>
      </c>
      <c r="C34" s="24">
        <v>0</v>
      </c>
      <c r="D34" s="25">
        <v>0</v>
      </c>
      <c r="E34" s="25">
        <v>0</v>
      </c>
      <c r="F34" s="94">
        <f t="shared" si="75"/>
        <v>0</v>
      </c>
      <c r="G34" s="95">
        <f t="shared" si="75"/>
        <v>0</v>
      </c>
      <c r="H34" s="95">
        <f t="shared" si="75"/>
        <v>0</v>
      </c>
      <c r="I34" s="96">
        <f t="shared" si="3"/>
        <v>0</v>
      </c>
      <c r="J34" s="26"/>
      <c r="K34" s="24">
        <v>0</v>
      </c>
      <c r="L34" s="25">
        <v>0.2</v>
      </c>
      <c r="M34" s="25">
        <v>0</v>
      </c>
      <c r="N34" s="94">
        <f t="shared" si="1"/>
        <v>0</v>
      </c>
      <c r="O34" s="95">
        <f t="shared" si="1"/>
        <v>0</v>
      </c>
      <c r="P34" s="95">
        <f t="shared" si="1"/>
        <v>0</v>
      </c>
      <c r="Q34" s="96">
        <f t="shared" si="2"/>
        <v>0</v>
      </c>
      <c r="R34" s="27"/>
      <c r="S34" s="28"/>
      <c r="T34" s="28"/>
      <c r="U34" s="29"/>
    </row>
    <row r="35" spans="1:21" x14ac:dyDescent="0.25">
      <c r="A35" s="30" t="s">
        <v>23</v>
      </c>
      <c r="B35" s="23">
        <v>4</v>
      </c>
      <c r="C35" s="24">
        <v>1</v>
      </c>
      <c r="D35" s="25">
        <v>1</v>
      </c>
      <c r="E35" s="25">
        <v>1</v>
      </c>
      <c r="F35" s="94">
        <f t="shared" si="75"/>
        <v>48</v>
      </c>
      <c r="G35" s="95">
        <f t="shared" si="75"/>
        <v>12</v>
      </c>
      <c r="H35" s="95">
        <f t="shared" si="75"/>
        <v>36</v>
      </c>
      <c r="I35" s="96">
        <f t="shared" si="3"/>
        <v>96</v>
      </c>
      <c r="J35" s="26"/>
      <c r="K35" s="24">
        <v>1</v>
      </c>
      <c r="L35" s="25">
        <v>1</v>
      </c>
      <c r="M35" s="25">
        <v>1</v>
      </c>
      <c r="N35" s="94">
        <f t="shared" ref="N35:P41" si="76">$B35*K35*N$5</f>
        <v>48</v>
      </c>
      <c r="O35" s="95">
        <f t="shared" si="76"/>
        <v>20</v>
      </c>
      <c r="P35" s="95">
        <f t="shared" si="76"/>
        <v>28</v>
      </c>
      <c r="Q35" s="96">
        <f t="shared" si="2"/>
        <v>96</v>
      </c>
      <c r="R35" s="27"/>
      <c r="S35" s="28"/>
      <c r="T35" s="28"/>
      <c r="U35" s="29"/>
    </row>
    <row r="36" spans="1:21" x14ac:dyDescent="0.25">
      <c r="A36" s="30"/>
      <c r="B36" s="23"/>
      <c r="C36" s="24">
        <v>1</v>
      </c>
      <c r="D36" s="25">
        <v>1</v>
      </c>
      <c r="E36" s="25">
        <v>1</v>
      </c>
      <c r="F36" s="94">
        <f t="shared" si="75"/>
        <v>0</v>
      </c>
      <c r="G36" s="95">
        <f t="shared" si="75"/>
        <v>0</v>
      </c>
      <c r="H36" s="95">
        <f t="shared" si="75"/>
        <v>0</v>
      </c>
      <c r="I36" s="96">
        <f t="shared" si="3"/>
        <v>0</v>
      </c>
      <c r="J36" s="26"/>
      <c r="K36" s="24">
        <v>1</v>
      </c>
      <c r="L36" s="25">
        <v>1</v>
      </c>
      <c r="M36" s="25">
        <v>1</v>
      </c>
      <c r="N36" s="94">
        <f t="shared" si="76"/>
        <v>0</v>
      </c>
      <c r="O36" s="95">
        <f t="shared" si="76"/>
        <v>0</v>
      </c>
      <c r="P36" s="95">
        <f t="shared" si="76"/>
        <v>0</v>
      </c>
      <c r="Q36" s="96">
        <f t="shared" si="2"/>
        <v>0</v>
      </c>
      <c r="R36" s="27"/>
      <c r="S36" s="28"/>
      <c r="T36" s="28"/>
      <c r="U36" s="29"/>
    </row>
    <row r="37" spans="1:21" x14ac:dyDescent="0.25">
      <c r="A37" s="30" t="s">
        <v>24</v>
      </c>
      <c r="B37" s="23"/>
      <c r="C37" s="24"/>
      <c r="D37" s="25"/>
      <c r="E37" s="25"/>
      <c r="F37" s="94">
        <f t="shared" si="75"/>
        <v>0</v>
      </c>
      <c r="G37" s="95">
        <f t="shared" si="75"/>
        <v>0</v>
      </c>
      <c r="H37" s="95">
        <f t="shared" si="75"/>
        <v>0</v>
      </c>
      <c r="I37" s="96">
        <f t="shared" si="3"/>
        <v>0</v>
      </c>
      <c r="J37" s="26"/>
      <c r="K37" s="24"/>
      <c r="L37" s="25"/>
      <c r="M37" s="25"/>
      <c r="N37" s="94">
        <f t="shared" si="76"/>
        <v>0</v>
      </c>
      <c r="O37" s="95">
        <f t="shared" si="76"/>
        <v>0</v>
      </c>
      <c r="P37" s="95">
        <f t="shared" si="76"/>
        <v>0</v>
      </c>
      <c r="Q37" s="96">
        <f t="shared" si="2"/>
        <v>0</v>
      </c>
      <c r="R37" s="27"/>
      <c r="S37" s="28"/>
      <c r="T37" s="28"/>
      <c r="U37" s="29"/>
    </row>
    <row r="38" spans="1:21" x14ac:dyDescent="0.25">
      <c r="A38" s="30" t="s">
        <v>24</v>
      </c>
      <c r="B38" s="23"/>
      <c r="C38" s="24"/>
      <c r="D38" s="25"/>
      <c r="E38" s="25"/>
      <c r="F38" s="94">
        <f t="shared" si="75"/>
        <v>0</v>
      </c>
      <c r="G38" s="95">
        <f t="shared" si="75"/>
        <v>0</v>
      </c>
      <c r="H38" s="95">
        <f t="shared" si="75"/>
        <v>0</v>
      </c>
      <c r="I38" s="96">
        <f t="shared" si="3"/>
        <v>0</v>
      </c>
      <c r="J38" s="26"/>
      <c r="K38" s="24"/>
      <c r="L38" s="25"/>
      <c r="M38" s="25"/>
      <c r="N38" s="94">
        <f t="shared" si="76"/>
        <v>0</v>
      </c>
      <c r="O38" s="95">
        <f t="shared" si="76"/>
        <v>0</v>
      </c>
      <c r="P38" s="95">
        <f t="shared" si="76"/>
        <v>0</v>
      </c>
      <c r="Q38" s="96">
        <f t="shared" si="2"/>
        <v>0</v>
      </c>
      <c r="R38" s="27"/>
      <c r="S38" s="28"/>
      <c r="T38" s="28"/>
      <c r="U38" s="29"/>
    </row>
    <row r="39" spans="1:21" x14ac:dyDescent="0.25">
      <c r="A39" s="30" t="s">
        <v>24</v>
      </c>
      <c r="B39" s="23"/>
      <c r="C39" s="24"/>
      <c r="D39" s="25"/>
      <c r="E39" s="25"/>
      <c r="F39" s="94">
        <f t="shared" si="75"/>
        <v>0</v>
      </c>
      <c r="G39" s="95">
        <f t="shared" si="75"/>
        <v>0</v>
      </c>
      <c r="H39" s="95">
        <f t="shared" si="75"/>
        <v>0</v>
      </c>
      <c r="I39" s="96">
        <f t="shared" si="3"/>
        <v>0</v>
      </c>
      <c r="J39" s="26"/>
      <c r="K39" s="24"/>
      <c r="L39" s="25"/>
      <c r="M39" s="25"/>
      <c r="N39" s="94">
        <f t="shared" si="76"/>
        <v>0</v>
      </c>
      <c r="O39" s="95">
        <f t="shared" si="76"/>
        <v>0</v>
      </c>
      <c r="P39" s="95">
        <f t="shared" si="76"/>
        <v>0</v>
      </c>
      <c r="Q39" s="96">
        <f t="shared" si="2"/>
        <v>0</v>
      </c>
      <c r="R39" s="27"/>
      <c r="S39" s="28"/>
      <c r="T39" s="28"/>
      <c r="U39" s="29"/>
    </row>
    <row r="40" spans="1:21" x14ac:dyDescent="0.25">
      <c r="A40" s="30" t="s">
        <v>24</v>
      </c>
      <c r="B40" s="23"/>
      <c r="C40" s="24"/>
      <c r="D40" s="25"/>
      <c r="E40" s="25"/>
      <c r="F40" s="94">
        <f t="shared" si="75"/>
        <v>0</v>
      </c>
      <c r="G40" s="95">
        <f t="shared" si="75"/>
        <v>0</v>
      </c>
      <c r="H40" s="95">
        <f t="shared" si="75"/>
        <v>0</v>
      </c>
      <c r="I40" s="96">
        <f t="shared" si="3"/>
        <v>0</v>
      </c>
      <c r="J40" s="26"/>
      <c r="K40" s="24"/>
      <c r="L40" s="25"/>
      <c r="M40" s="25"/>
      <c r="N40" s="94">
        <f t="shared" si="76"/>
        <v>0</v>
      </c>
      <c r="O40" s="95">
        <f t="shared" si="76"/>
        <v>0</v>
      </c>
      <c r="P40" s="95">
        <f t="shared" si="76"/>
        <v>0</v>
      </c>
      <c r="Q40" s="96">
        <f t="shared" si="2"/>
        <v>0</v>
      </c>
      <c r="R40" s="27"/>
      <c r="S40" s="28"/>
      <c r="T40" s="28"/>
      <c r="U40" s="29"/>
    </row>
    <row r="41" spans="1:21" ht="15.75" thickBot="1" x14ac:dyDescent="0.3">
      <c r="A41" s="31" t="s">
        <v>24</v>
      </c>
      <c r="B41" s="32"/>
      <c r="C41" s="33"/>
      <c r="D41" s="34"/>
      <c r="E41" s="34"/>
      <c r="F41" s="97">
        <f t="shared" si="75"/>
        <v>0</v>
      </c>
      <c r="G41" s="98">
        <f t="shared" si="75"/>
        <v>0</v>
      </c>
      <c r="H41" s="98">
        <f t="shared" si="75"/>
        <v>0</v>
      </c>
      <c r="I41" s="99">
        <f t="shared" si="3"/>
        <v>0</v>
      </c>
      <c r="J41" s="35"/>
      <c r="K41" s="33"/>
      <c r="L41" s="34"/>
      <c r="M41" s="34"/>
      <c r="N41" s="97">
        <f t="shared" si="76"/>
        <v>0</v>
      </c>
      <c r="O41" s="98">
        <f t="shared" si="76"/>
        <v>0</v>
      </c>
      <c r="P41" s="98">
        <f t="shared" si="76"/>
        <v>0</v>
      </c>
      <c r="Q41" s="99">
        <f t="shared" si="2"/>
        <v>0</v>
      </c>
      <c r="R41" s="36"/>
      <c r="S41" s="32"/>
      <c r="T41" s="32"/>
      <c r="U41" s="37"/>
    </row>
    <row r="42" spans="1:21" x14ac:dyDescent="0.25">
      <c r="A42" s="38" t="s">
        <v>25</v>
      </c>
      <c r="B42" s="39"/>
      <c r="C42" s="39"/>
      <c r="D42" s="39"/>
      <c r="E42" s="39"/>
      <c r="F42" s="40">
        <f>SUM(F7:F41)</f>
        <v>339</v>
      </c>
      <c r="G42" s="41">
        <f>SUM(G7:G41)</f>
        <v>98.962500000000006</v>
      </c>
      <c r="H42" s="41">
        <f>SUM(H7:H41)</f>
        <v>285.1875</v>
      </c>
      <c r="I42" s="42">
        <f>SUM(I7:I41)</f>
        <v>723.15000000000009</v>
      </c>
      <c r="J42" s="43"/>
      <c r="K42" s="39"/>
      <c r="L42" s="39"/>
      <c r="M42" s="39"/>
      <c r="N42" s="44">
        <f>SUM(N7:N41)</f>
        <v>280.8</v>
      </c>
      <c r="O42" s="45">
        <f>SUM(O7:O41)</f>
        <v>134.625</v>
      </c>
      <c r="P42" s="45">
        <f>SUM(P7:P41)</f>
        <v>118.125</v>
      </c>
      <c r="Q42" s="46">
        <f>SUM(Q7:Q41)</f>
        <v>533.54999999999995</v>
      </c>
    </row>
    <row r="43" spans="1:21" x14ac:dyDescent="0.25">
      <c r="F43" s="6"/>
      <c r="G43" s="6"/>
      <c r="H43" s="6"/>
      <c r="I43" s="6"/>
      <c r="J43" s="6"/>
      <c r="N43" s="6"/>
      <c r="O43" s="6"/>
      <c r="P43" s="6"/>
      <c r="Q43" s="6"/>
      <c r="R43" s="47"/>
      <c r="S43" s="48"/>
    </row>
    <row r="44" spans="1:21" ht="20.25" x14ac:dyDescent="0.3">
      <c r="A44" s="4" t="s">
        <v>26</v>
      </c>
    </row>
    <row r="45" spans="1:21" ht="15.75" thickBot="1" x14ac:dyDescent="0.3"/>
    <row r="46" spans="1:21" ht="18.75" thickBot="1" x14ac:dyDescent="0.3">
      <c r="A46" s="49" t="s">
        <v>27</v>
      </c>
      <c r="B46" s="10"/>
      <c r="C46" s="10"/>
      <c r="D46" s="10"/>
      <c r="E46" s="10"/>
      <c r="F46" s="50" t="s">
        <v>28</v>
      </c>
      <c r="G46" s="51"/>
      <c r="H46" s="51"/>
      <c r="I46" s="52" t="s">
        <v>3</v>
      </c>
      <c r="J46" s="52"/>
      <c r="K46" s="52"/>
      <c r="L46" s="52"/>
      <c r="M46" s="52"/>
      <c r="N46" s="52"/>
      <c r="O46" s="52"/>
      <c r="P46" s="52" t="s">
        <v>29</v>
      </c>
      <c r="Q46" s="53"/>
    </row>
    <row r="47" spans="1:21" x14ac:dyDescent="0.25">
      <c r="A47" s="54" t="s">
        <v>30</v>
      </c>
      <c r="B47" s="6"/>
      <c r="C47" s="6"/>
      <c r="D47" s="6"/>
      <c r="E47" s="6"/>
      <c r="F47" s="55" t="s">
        <v>72</v>
      </c>
      <c r="G47" s="6"/>
      <c r="H47" s="6"/>
      <c r="I47" s="56"/>
      <c r="J47" s="56"/>
      <c r="K47" s="56"/>
      <c r="L47" s="56"/>
      <c r="M47" s="56"/>
      <c r="N47" s="56"/>
      <c r="O47" s="56"/>
      <c r="P47" s="56"/>
      <c r="Q47" s="17"/>
    </row>
    <row r="48" spans="1:21" x14ac:dyDescent="0.25">
      <c r="A48" s="16" t="s">
        <v>31</v>
      </c>
      <c r="C48" s="6"/>
      <c r="D48" s="6"/>
      <c r="E48" s="6"/>
      <c r="F48" s="57" t="s">
        <v>32</v>
      </c>
      <c r="G48" s="6"/>
      <c r="H48" s="6"/>
      <c r="I48" s="28">
        <v>10</v>
      </c>
      <c r="J48" s="6"/>
      <c r="K48" s="6"/>
      <c r="L48" s="6"/>
      <c r="M48" s="6"/>
      <c r="N48" s="6"/>
      <c r="O48" s="6"/>
      <c r="P48" s="28">
        <v>10</v>
      </c>
      <c r="Q48" s="17"/>
    </row>
    <row r="49" spans="1:20" x14ac:dyDescent="0.25">
      <c r="A49" s="58" t="s">
        <v>33</v>
      </c>
      <c r="C49" s="6"/>
      <c r="D49" s="6"/>
      <c r="E49" s="6"/>
      <c r="F49" s="57" t="s">
        <v>34</v>
      </c>
      <c r="G49" s="6"/>
      <c r="H49" s="6"/>
      <c r="I49" s="28">
        <f>390*4</f>
        <v>1560</v>
      </c>
      <c r="J49" s="6"/>
      <c r="K49" s="6"/>
      <c r="L49" s="6"/>
      <c r="M49" s="6"/>
      <c r="N49" s="6"/>
      <c r="O49" s="6"/>
      <c r="P49" s="28">
        <f>I49</f>
        <v>1560</v>
      </c>
      <c r="Q49" s="17"/>
    </row>
    <row r="50" spans="1:20" x14ac:dyDescent="0.25">
      <c r="A50" s="58" t="s">
        <v>35</v>
      </c>
      <c r="C50" s="6"/>
      <c r="D50" s="6"/>
      <c r="E50" s="6"/>
      <c r="F50" s="57" t="s">
        <v>36</v>
      </c>
      <c r="G50" s="6"/>
      <c r="H50" s="6"/>
      <c r="I50" s="28">
        <v>33</v>
      </c>
      <c r="J50" s="6"/>
      <c r="K50" s="6"/>
      <c r="L50" s="6"/>
      <c r="M50" s="6"/>
      <c r="N50" s="6"/>
      <c r="O50" s="6"/>
      <c r="P50" s="28">
        <f>I50</f>
        <v>33</v>
      </c>
      <c r="Q50" s="17"/>
    </row>
    <row r="51" spans="1:20" x14ac:dyDescent="0.25">
      <c r="A51" s="58" t="s">
        <v>37</v>
      </c>
      <c r="C51" s="6"/>
      <c r="D51" s="6"/>
      <c r="E51" s="6"/>
      <c r="F51" s="57" t="s">
        <v>38</v>
      </c>
      <c r="G51" s="6"/>
      <c r="H51" s="59" t="s">
        <v>39</v>
      </c>
      <c r="I51" s="105">
        <f>IF(F47="s",I49/I50,0)</f>
        <v>0</v>
      </c>
      <c r="J51" s="60" t="str">
        <f>IF(S53=1," ","Error, enter regulator type in cell f37")</f>
        <v xml:space="preserve"> </v>
      </c>
      <c r="K51" s="6"/>
      <c r="L51" s="6"/>
      <c r="M51" s="6"/>
      <c r="N51" s="6"/>
      <c r="O51" s="59" t="s">
        <v>39</v>
      </c>
      <c r="P51" s="105">
        <f>IF(F47="s",P49/P50,0)</f>
        <v>0</v>
      </c>
      <c r="Q51" s="17" t="str">
        <f>IF(T53=1," ","Error, enter regulator type in cell f37")</f>
        <v xml:space="preserve"> </v>
      </c>
      <c r="S51">
        <f>IF($F$47="S",1,0)</f>
        <v>0</v>
      </c>
      <c r="T51">
        <f>IF($F$47="S",1,0)</f>
        <v>0</v>
      </c>
    </row>
    <row r="52" spans="1:20" x14ac:dyDescent="0.25">
      <c r="A52" s="58" t="s">
        <v>40</v>
      </c>
      <c r="C52" s="6"/>
      <c r="D52" s="6"/>
      <c r="E52" s="6"/>
      <c r="F52" s="57" t="s">
        <v>38</v>
      </c>
      <c r="G52" s="6"/>
      <c r="H52" s="61" t="s">
        <v>41</v>
      </c>
      <c r="I52" s="105">
        <f>IF(F47="m",(I49/I50)*I50/14,0)</f>
        <v>111.42857142857143</v>
      </c>
      <c r="J52" s="6"/>
      <c r="K52" s="6"/>
      <c r="L52" s="6"/>
      <c r="M52" s="6"/>
      <c r="N52" s="6"/>
      <c r="O52" s="61" t="s">
        <v>41</v>
      </c>
      <c r="P52" s="105">
        <f>(P49/P50)*P50/14</f>
        <v>111.42857142857143</v>
      </c>
      <c r="Q52" s="17"/>
      <c r="S52">
        <f>IF($F$47="m",1,0)</f>
        <v>1</v>
      </c>
      <c r="T52">
        <f>IF($F$47="m",1,0)</f>
        <v>1</v>
      </c>
    </row>
    <row r="53" spans="1:20" x14ac:dyDescent="0.25">
      <c r="A53" s="58" t="s">
        <v>42</v>
      </c>
      <c r="C53" s="62"/>
      <c r="D53" s="62"/>
      <c r="E53" s="62"/>
      <c r="F53" s="57"/>
      <c r="G53" s="6"/>
      <c r="H53" s="62"/>
      <c r="I53" s="63">
        <v>0.8</v>
      </c>
      <c r="J53" s="6"/>
      <c r="K53" s="62"/>
      <c r="L53" s="62"/>
      <c r="M53" s="62"/>
      <c r="N53" s="6"/>
      <c r="O53" s="6"/>
      <c r="P53" s="63">
        <v>0.8</v>
      </c>
      <c r="Q53" s="17"/>
      <c r="S53">
        <f>SUM(S51:S52)</f>
        <v>1</v>
      </c>
      <c r="T53">
        <f>SUM(T51:T52)</f>
        <v>1</v>
      </c>
    </row>
    <row r="54" spans="1:20" x14ac:dyDescent="0.25">
      <c r="A54" s="58" t="s">
        <v>43</v>
      </c>
      <c r="C54" s="62"/>
      <c r="D54" s="62"/>
      <c r="E54" s="62"/>
      <c r="F54" s="57"/>
      <c r="G54" s="6"/>
      <c r="H54" s="62"/>
      <c r="I54" s="63">
        <v>0.8</v>
      </c>
      <c r="J54" s="6"/>
      <c r="K54" s="62"/>
      <c r="L54" s="62"/>
      <c r="M54" s="62"/>
      <c r="N54" s="6"/>
      <c r="O54" s="6"/>
      <c r="P54" s="63">
        <v>0.8</v>
      </c>
      <c r="Q54" s="17"/>
      <c r="S54">
        <f>IF(I51&gt;0.1,I51,I52)</f>
        <v>111.42857142857143</v>
      </c>
      <c r="T54">
        <f>IF(P51&gt;0.1,P51,P52)</f>
        <v>111.42857142857143</v>
      </c>
    </row>
    <row r="55" spans="1:20" ht="15.75" thickBot="1" x14ac:dyDescent="0.3">
      <c r="A55" s="64" t="s">
        <v>44</v>
      </c>
      <c r="B55" s="65"/>
      <c r="C55" s="66"/>
      <c r="D55" s="66"/>
      <c r="E55" s="66"/>
      <c r="F55" s="67" t="s">
        <v>45</v>
      </c>
      <c r="G55" s="65"/>
      <c r="H55" s="66"/>
      <c r="I55" s="107">
        <f>I48*S54*I53*I54</f>
        <v>713.14285714285722</v>
      </c>
      <c r="J55" s="65"/>
      <c r="K55" s="66"/>
      <c r="L55" s="66"/>
      <c r="M55" s="66"/>
      <c r="N55" s="65"/>
      <c r="O55" s="65"/>
      <c r="P55" s="107">
        <f>P48*T54*P53*P54</f>
        <v>713.14285714285722</v>
      </c>
      <c r="Q55" s="68"/>
    </row>
    <row r="56" spans="1:20" x14ac:dyDescent="0.25">
      <c r="A56" s="6"/>
      <c r="C56" s="56"/>
      <c r="D56" s="56"/>
      <c r="E56" s="56"/>
      <c r="F56" s="57"/>
      <c r="G56" s="6"/>
      <c r="H56" s="56"/>
      <c r="I56" s="56"/>
      <c r="J56" s="6"/>
      <c r="K56" s="56"/>
      <c r="L56" s="56"/>
      <c r="M56" s="56"/>
      <c r="N56" s="6"/>
      <c r="O56" s="6"/>
      <c r="P56" s="56"/>
      <c r="Q56" s="6"/>
    </row>
    <row r="57" spans="1:20" ht="15.75" thickBot="1" x14ac:dyDescent="0.3">
      <c r="F57" s="69"/>
    </row>
    <row r="58" spans="1:20" ht="18.75" thickBot="1" x14ac:dyDescent="0.3">
      <c r="A58" s="49" t="s">
        <v>46</v>
      </c>
      <c r="B58" s="10"/>
      <c r="C58" s="10"/>
      <c r="D58" s="10"/>
      <c r="E58" s="10"/>
      <c r="F58" s="8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53"/>
    </row>
    <row r="59" spans="1:20" x14ac:dyDescent="0.25">
      <c r="A59" s="16" t="s">
        <v>31</v>
      </c>
      <c r="C59" s="6"/>
      <c r="D59" s="6"/>
      <c r="E59" s="6"/>
      <c r="F59" s="57" t="s">
        <v>32</v>
      </c>
      <c r="G59" s="6"/>
      <c r="H59" s="6"/>
      <c r="I59" s="28">
        <v>0</v>
      </c>
      <c r="J59" s="6"/>
      <c r="K59" s="6"/>
      <c r="L59" s="6"/>
      <c r="M59" s="6"/>
      <c r="N59" s="6"/>
      <c r="O59" s="6"/>
      <c r="P59" s="28">
        <v>0</v>
      </c>
      <c r="Q59" s="17"/>
    </row>
    <row r="60" spans="1:20" x14ac:dyDescent="0.25">
      <c r="A60" s="58" t="s">
        <v>47</v>
      </c>
      <c r="C60" s="6"/>
      <c r="D60" s="6"/>
      <c r="E60" s="6"/>
      <c r="F60" s="57" t="s">
        <v>38</v>
      </c>
      <c r="G60" s="6"/>
      <c r="H60" s="6"/>
      <c r="I60" s="28">
        <v>5</v>
      </c>
      <c r="J60" s="6"/>
      <c r="K60" s="6"/>
      <c r="L60" s="6"/>
      <c r="M60" s="6"/>
      <c r="N60" s="6"/>
      <c r="O60" s="6"/>
      <c r="P60" s="28">
        <v>5</v>
      </c>
      <c r="Q60" s="17"/>
    </row>
    <row r="61" spans="1:20" ht="15.75" thickBot="1" x14ac:dyDescent="0.3">
      <c r="A61" s="64" t="s">
        <v>44</v>
      </c>
      <c r="B61" s="65"/>
      <c r="C61" s="66"/>
      <c r="D61" s="66"/>
      <c r="E61" s="66"/>
      <c r="F61" s="67"/>
      <c r="G61" s="65"/>
      <c r="H61" s="66"/>
      <c r="I61" s="66">
        <f>I59*I60</f>
        <v>0</v>
      </c>
      <c r="J61" s="65"/>
      <c r="K61" s="66"/>
      <c r="L61" s="66"/>
      <c r="M61" s="66"/>
      <c r="N61" s="65"/>
      <c r="O61" s="65"/>
      <c r="P61" s="66">
        <f>P59*P60</f>
        <v>0</v>
      </c>
      <c r="Q61" s="68"/>
    </row>
    <row r="62" spans="1:20" x14ac:dyDescent="0.25">
      <c r="F62" s="69"/>
    </row>
    <row r="63" spans="1:20" ht="15.75" thickBot="1" x14ac:dyDescent="0.3">
      <c r="A63" s="70"/>
      <c r="F63" s="69"/>
      <c r="I63" s="71"/>
      <c r="P63" s="71"/>
    </row>
    <row r="64" spans="1:20" ht="18.75" thickBot="1" x14ac:dyDescent="0.3">
      <c r="A64" s="49" t="s">
        <v>48</v>
      </c>
      <c r="B64" s="10"/>
      <c r="C64" s="10"/>
      <c r="D64" s="10"/>
      <c r="E64" s="10"/>
      <c r="F64" s="8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53"/>
    </row>
    <row r="65" spans="1:17" x14ac:dyDescent="0.25">
      <c r="A65" s="16" t="s">
        <v>31</v>
      </c>
      <c r="C65" s="6"/>
      <c r="D65" s="6"/>
      <c r="E65" s="6"/>
      <c r="F65" s="57" t="s">
        <v>32</v>
      </c>
      <c r="G65" s="6"/>
      <c r="H65" s="6"/>
      <c r="I65" s="28">
        <v>0</v>
      </c>
      <c r="J65" s="6"/>
      <c r="K65" s="6"/>
      <c r="L65" s="6"/>
      <c r="M65" s="6"/>
      <c r="N65" s="6"/>
      <c r="O65" s="6"/>
      <c r="P65" s="6"/>
      <c r="Q65" s="17"/>
    </row>
    <row r="66" spans="1:17" x14ac:dyDescent="0.25">
      <c r="A66" s="58" t="s">
        <v>47</v>
      </c>
      <c r="C66" s="6"/>
      <c r="D66" s="6"/>
      <c r="E66" s="6"/>
      <c r="F66" s="57" t="s">
        <v>38</v>
      </c>
      <c r="G66" s="6"/>
      <c r="H66" s="6"/>
      <c r="I66" s="106">
        <f>350/12</f>
        <v>29.166666666666668</v>
      </c>
      <c r="J66" s="6"/>
      <c r="K66" s="6"/>
      <c r="L66" s="6"/>
      <c r="M66" s="6"/>
      <c r="N66" s="6"/>
      <c r="O66" s="6"/>
      <c r="P66" s="6"/>
      <c r="Q66" s="17"/>
    </row>
    <row r="67" spans="1:17" ht="15.75" thickBot="1" x14ac:dyDescent="0.3">
      <c r="A67" s="64" t="s">
        <v>44</v>
      </c>
      <c r="B67" s="65"/>
      <c r="C67" s="66"/>
      <c r="D67" s="66"/>
      <c r="E67" s="66"/>
      <c r="F67" s="67" t="s">
        <v>45</v>
      </c>
      <c r="G67" s="65"/>
      <c r="H67" s="66"/>
      <c r="I67" s="66">
        <f>I65*I66</f>
        <v>0</v>
      </c>
      <c r="J67" s="65"/>
      <c r="K67" s="66"/>
      <c r="L67" s="66"/>
      <c r="M67" s="66"/>
      <c r="N67" s="65"/>
      <c r="O67" s="65"/>
      <c r="P67" s="66"/>
      <c r="Q67" s="68"/>
    </row>
    <row r="68" spans="1:17" ht="15.75" thickBot="1" x14ac:dyDescent="0.3">
      <c r="A68" s="6"/>
      <c r="C68" s="56"/>
      <c r="D68" s="56"/>
      <c r="E68" s="56"/>
      <c r="F68" s="57"/>
      <c r="G68" s="6"/>
      <c r="H68" s="56"/>
      <c r="I68" s="56"/>
      <c r="J68" s="6"/>
      <c r="K68" s="56"/>
      <c r="L68" s="56"/>
      <c r="M68" s="56"/>
      <c r="N68" s="6"/>
      <c r="O68" s="6"/>
      <c r="P68" s="56"/>
      <c r="Q68" s="6"/>
    </row>
    <row r="69" spans="1:17" ht="18.75" thickBot="1" x14ac:dyDescent="0.3">
      <c r="A69" s="49" t="s">
        <v>49</v>
      </c>
      <c r="B69" s="10"/>
      <c r="C69" s="10"/>
      <c r="D69" s="10"/>
      <c r="E69" s="10"/>
      <c r="F69" s="8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53"/>
    </row>
    <row r="70" spans="1:17" x14ac:dyDescent="0.25">
      <c r="A70" s="16" t="s">
        <v>31</v>
      </c>
      <c r="C70" s="6"/>
      <c r="D70" s="6"/>
      <c r="E70" s="6"/>
      <c r="F70" s="57" t="s">
        <v>32</v>
      </c>
      <c r="G70" s="6"/>
      <c r="H70" s="6"/>
      <c r="I70" s="28">
        <v>1</v>
      </c>
      <c r="J70" s="6"/>
      <c r="K70" s="6"/>
      <c r="L70" s="6"/>
      <c r="M70" s="6"/>
      <c r="N70" s="6"/>
      <c r="O70" s="6"/>
      <c r="P70" s="28">
        <v>0</v>
      </c>
      <c r="Q70" s="17"/>
    </row>
    <row r="71" spans="1:17" x14ac:dyDescent="0.25">
      <c r="A71" s="58" t="s">
        <v>47</v>
      </c>
      <c r="C71" s="6"/>
      <c r="D71" s="6"/>
      <c r="E71" s="6"/>
      <c r="F71" s="57" t="s">
        <v>38</v>
      </c>
      <c r="G71" s="6"/>
      <c r="H71" s="6"/>
      <c r="I71" s="28">
        <v>95</v>
      </c>
      <c r="J71" s="6"/>
      <c r="K71" s="6"/>
      <c r="L71" s="6"/>
      <c r="M71" s="6"/>
      <c r="N71" s="6"/>
      <c r="O71" s="6"/>
      <c r="P71" s="28">
        <v>95</v>
      </c>
      <c r="Q71" s="17"/>
    </row>
    <row r="72" spans="1:17" ht="15.75" thickBot="1" x14ac:dyDescent="0.3">
      <c r="A72" s="64" t="s">
        <v>44</v>
      </c>
      <c r="B72" s="65"/>
      <c r="C72" s="66"/>
      <c r="D72" s="66"/>
      <c r="E72" s="66"/>
      <c r="F72" s="67" t="s">
        <v>45</v>
      </c>
      <c r="G72" s="65"/>
      <c r="H72" s="66"/>
      <c r="I72" s="66">
        <f>I70*I71</f>
        <v>95</v>
      </c>
      <c r="J72" s="65"/>
      <c r="K72" s="66"/>
      <c r="L72" s="66"/>
      <c r="M72" s="66"/>
      <c r="N72" s="65"/>
      <c r="O72" s="65"/>
      <c r="P72" s="66">
        <f>P70*P71</f>
        <v>0</v>
      </c>
      <c r="Q72" s="68"/>
    </row>
    <row r="73" spans="1:17" ht="15.75" thickBot="1" x14ac:dyDescent="0.3">
      <c r="F73" s="69"/>
    </row>
    <row r="74" spans="1:17" ht="18.75" thickBot="1" x14ac:dyDescent="0.3">
      <c r="A74" s="49" t="s">
        <v>50</v>
      </c>
      <c r="B74" s="10"/>
      <c r="C74" s="10"/>
      <c r="D74" s="10"/>
      <c r="E74" s="10"/>
      <c r="F74" s="8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53"/>
    </row>
    <row r="75" spans="1:17" x14ac:dyDescent="0.25">
      <c r="A75" s="16" t="s">
        <v>31</v>
      </c>
      <c r="C75" s="6"/>
      <c r="D75" s="6"/>
      <c r="E75" s="6"/>
      <c r="F75" s="57" t="s">
        <v>32</v>
      </c>
      <c r="G75" s="6"/>
      <c r="H75" s="6"/>
      <c r="I75" s="28">
        <v>0</v>
      </c>
      <c r="J75" s="6"/>
      <c r="K75" s="6"/>
      <c r="L75" s="6"/>
      <c r="M75" s="6"/>
      <c r="N75" s="6"/>
      <c r="O75" s="6"/>
      <c r="P75" s="28">
        <v>0</v>
      </c>
      <c r="Q75" s="17"/>
    </row>
    <row r="76" spans="1:17" x14ac:dyDescent="0.25">
      <c r="A76" s="58" t="s">
        <v>51</v>
      </c>
      <c r="C76" s="6"/>
      <c r="D76" s="6"/>
      <c r="E76" s="6"/>
      <c r="F76" s="57"/>
      <c r="G76" s="6"/>
      <c r="H76" s="6"/>
      <c r="I76" s="28">
        <v>2</v>
      </c>
      <c r="J76" s="6"/>
      <c r="K76" s="6"/>
      <c r="L76" s="6"/>
      <c r="M76" s="6"/>
      <c r="N76" s="6"/>
      <c r="O76" s="6"/>
      <c r="P76" s="28">
        <v>0</v>
      </c>
      <c r="Q76" s="17"/>
    </row>
    <row r="77" spans="1:17" x14ac:dyDescent="0.25">
      <c r="A77" s="58" t="s">
        <v>52</v>
      </c>
      <c r="C77" s="6"/>
      <c r="D77" s="6"/>
      <c r="E77" s="6"/>
      <c r="F77" s="57" t="s">
        <v>38</v>
      </c>
      <c r="G77" s="6"/>
      <c r="H77" s="6"/>
      <c r="I77" s="28">
        <v>50</v>
      </c>
      <c r="J77" s="6"/>
      <c r="K77" s="6"/>
      <c r="L77" s="6"/>
      <c r="M77" s="6"/>
      <c r="N77" s="6"/>
      <c r="O77" s="6"/>
      <c r="P77" s="28">
        <v>50</v>
      </c>
      <c r="Q77" s="17"/>
    </row>
    <row r="78" spans="1:17" ht="15.75" thickBot="1" x14ac:dyDescent="0.3">
      <c r="A78" s="64" t="s">
        <v>44</v>
      </c>
      <c r="B78" s="65"/>
      <c r="C78" s="66"/>
      <c r="D78" s="66"/>
      <c r="E78" s="66"/>
      <c r="F78" s="67" t="s">
        <v>45</v>
      </c>
      <c r="G78" s="65"/>
      <c r="H78" s="66"/>
      <c r="I78" s="66">
        <f>I75*I77*I76</f>
        <v>0</v>
      </c>
      <c r="J78" s="65"/>
      <c r="K78" s="66"/>
      <c r="L78" s="66"/>
      <c r="M78" s="66"/>
      <c r="N78" s="65"/>
      <c r="O78" s="65"/>
      <c r="P78" s="66">
        <f>P75*P77</f>
        <v>0</v>
      </c>
      <c r="Q78" s="68"/>
    </row>
    <row r="79" spans="1:17" x14ac:dyDescent="0.25">
      <c r="F79" s="69"/>
    </row>
    <row r="80" spans="1:17" ht="21" thickBot="1" x14ac:dyDescent="0.35">
      <c r="A80" s="4" t="s">
        <v>53</v>
      </c>
      <c r="F80" s="69"/>
      <c r="I80" s="72" t="s">
        <v>3</v>
      </c>
      <c r="J80" s="72"/>
      <c r="K80" s="72"/>
      <c r="L80" s="72"/>
      <c r="M80" s="72"/>
      <c r="N80" s="72"/>
      <c r="O80" s="72"/>
      <c r="P80" s="72" t="s">
        <v>29</v>
      </c>
      <c r="Q80" s="73"/>
    </row>
    <row r="81" spans="1:17" x14ac:dyDescent="0.25">
      <c r="A81" s="74" t="s">
        <v>54</v>
      </c>
      <c r="B81" s="75"/>
      <c r="C81" s="75"/>
      <c r="D81" s="75"/>
      <c r="E81" s="75"/>
      <c r="F81" s="76" t="s">
        <v>55</v>
      </c>
      <c r="G81" s="75"/>
      <c r="H81" s="75"/>
      <c r="I81" s="77">
        <v>840</v>
      </c>
      <c r="J81" s="78"/>
      <c r="K81" s="78"/>
      <c r="L81" s="78"/>
      <c r="M81" s="78"/>
      <c r="N81" s="78"/>
      <c r="O81" s="78"/>
      <c r="P81" s="78"/>
      <c r="Q81" s="79"/>
    </row>
    <row r="82" spans="1:17" x14ac:dyDescent="0.25">
      <c r="A82" s="58" t="s">
        <v>56</v>
      </c>
      <c r="B82" s="6"/>
      <c r="C82" s="6"/>
      <c r="D82" s="6"/>
      <c r="E82" s="6"/>
      <c r="F82" s="80" t="s">
        <v>57</v>
      </c>
      <c r="G82" s="6"/>
      <c r="H82" s="6"/>
      <c r="I82" s="81">
        <v>0.5</v>
      </c>
      <c r="J82" s="57"/>
      <c r="K82" s="57"/>
      <c r="L82" s="57"/>
      <c r="M82" s="57"/>
      <c r="N82" s="57"/>
      <c r="O82" s="57"/>
      <c r="P82" s="82"/>
      <c r="Q82" s="17"/>
    </row>
    <row r="83" spans="1:17" x14ac:dyDescent="0.25">
      <c r="A83" s="58" t="s">
        <v>58</v>
      </c>
      <c r="B83" s="6"/>
      <c r="C83" s="6"/>
      <c r="D83" s="6"/>
      <c r="E83" s="6"/>
      <c r="F83" s="80" t="s">
        <v>59</v>
      </c>
      <c r="G83" s="6"/>
      <c r="H83" s="6"/>
      <c r="I83" s="83">
        <f>I78+I72+I67+I61+I55</f>
        <v>808.14285714285722</v>
      </c>
      <c r="J83" s="83"/>
      <c r="K83" s="83"/>
      <c r="L83" s="83"/>
      <c r="M83" s="83"/>
      <c r="N83" s="83"/>
      <c r="O83" s="83"/>
      <c r="P83" s="83">
        <f>P78+P72+P67+P61+P55</f>
        <v>713.14285714285722</v>
      </c>
      <c r="Q83" s="84"/>
    </row>
    <row r="84" spans="1:17" x14ac:dyDescent="0.25">
      <c r="A84" s="102" t="s">
        <v>60</v>
      </c>
      <c r="B84" s="6"/>
      <c r="C84" s="6"/>
      <c r="D84" s="6"/>
      <c r="E84" s="6"/>
      <c r="F84" s="80" t="s">
        <v>59</v>
      </c>
      <c r="G84" s="6"/>
      <c r="H84" s="6"/>
      <c r="I84" s="103">
        <f>I83-I42</f>
        <v>84.992857142857133</v>
      </c>
      <c r="J84" s="83"/>
      <c r="K84" s="83"/>
      <c r="L84" s="83"/>
      <c r="M84" s="83"/>
      <c r="N84" s="83"/>
      <c r="O84" s="83"/>
      <c r="P84" s="103">
        <f>P83-Q42</f>
        <v>179.59285714285727</v>
      </c>
      <c r="Q84" s="84"/>
    </row>
    <row r="85" spans="1:17" x14ac:dyDescent="0.25">
      <c r="A85" s="85" t="s">
        <v>61</v>
      </c>
      <c r="B85" s="6"/>
      <c r="C85" s="6"/>
      <c r="D85" s="6"/>
      <c r="E85" s="6"/>
      <c r="F85" s="80" t="s">
        <v>62</v>
      </c>
      <c r="G85" s="6"/>
      <c r="H85" s="6"/>
      <c r="I85" s="86">
        <f>IF(I84&lt;0,(I81*I82)/((I42-I83)/24),)</f>
        <v>0</v>
      </c>
      <c r="J85" s="83"/>
      <c r="K85" s="83"/>
      <c r="L85" s="83"/>
      <c r="M85" s="83"/>
      <c r="N85" s="83"/>
      <c r="O85" s="83"/>
      <c r="P85" s="86">
        <f>IF(P84&lt;0,(I81*I82)/((Q42-P83)/24),)</f>
        <v>0</v>
      </c>
      <c r="Q85" s="84"/>
    </row>
    <row r="86" spans="1:17" x14ac:dyDescent="0.25">
      <c r="A86" s="54" t="s">
        <v>71</v>
      </c>
      <c r="B86" s="56"/>
      <c r="C86" s="56"/>
      <c r="D86" s="56"/>
      <c r="E86" s="56"/>
      <c r="F86" s="87" t="s">
        <v>62</v>
      </c>
      <c r="G86" s="56"/>
      <c r="H86" s="56"/>
      <c r="I86" s="88" t="str">
        <f>IF(I84&lt;0,(I42-I83)/I77,"nil")</f>
        <v>nil</v>
      </c>
      <c r="J86" s="89"/>
      <c r="K86" s="89"/>
      <c r="L86" s="89"/>
      <c r="M86" s="89"/>
      <c r="N86" s="89"/>
      <c r="O86" s="89"/>
      <c r="P86" s="88" t="str">
        <f>IF(P84&lt;0,(P42-P83)/P77,"nil")</f>
        <v>nil</v>
      </c>
      <c r="Q86" s="84"/>
    </row>
    <row r="87" spans="1:17" ht="15.75" thickBot="1" x14ac:dyDescent="0.3">
      <c r="A87" s="90"/>
      <c r="B87" s="91"/>
      <c r="C87" s="91"/>
      <c r="D87" s="91"/>
      <c r="E87" s="91"/>
      <c r="F87" s="91"/>
      <c r="G87" s="91"/>
      <c r="H87" s="91"/>
      <c r="I87" s="92"/>
      <c r="J87" s="91"/>
      <c r="K87" s="91"/>
      <c r="L87" s="91"/>
      <c r="M87" s="91"/>
      <c r="N87" s="91"/>
      <c r="O87" s="91"/>
      <c r="P87" s="91"/>
      <c r="Q87" s="93"/>
    </row>
  </sheetData>
  <mergeCells count="4">
    <mergeCell ref="C4:E4"/>
    <mergeCell ref="F4:I4"/>
    <mergeCell ref="K4:M4"/>
    <mergeCell ref="N4:Q4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B4" sqref="B4"/>
    </sheetView>
  </sheetViews>
  <sheetFormatPr defaultColWidth="8.85546875" defaultRowHeight="15" x14ac:dyDescent="0.25"/>
  <sheetData>
    <row r="2" spans="1:2" x14ac:dyDescent="0.25">
      <c r="A2" t="s">
        <v>63</v>
      </c>
    </row>
    <row r="3" spans="1:2" x14ac:dyDescent="0.25">
      <c r="B3" t="s">
        <v>73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Calculation</vt:lpstr>
      <vt:lpstr>Conclusions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Teazis</dc:creator>
  <cp:lastModifiedBy>Pieter Gilissen | Artium Experts</cp:lastModifiedBy>
  <cp:lastPrinted>2013-03-16T07:05:28Z</cp:lastPrinted>
  <dcterms:created xsi:type="dcterms:W3CDTF">2013-03-09T00:26:34Z</dcterms:created>
  <dcterms:modified xsi:type="dcterms:W3CDTF">2022-04-20T11:00:24Z</dcterms:modified>
</cp:coreProperties>
</file>