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rederik\Documents\Bootjes\"/>
    </mc:Choice>
  </mc:AlternateContent>
  <xr:revisionPtr revIDLastSave="0" documentId="13_ncr:1_{27405951-774C-4D06-BA60-9DE0F474C2BC}" xr6:coauthVersionLast="40" xr6:coauthVersionMax="40" xr10:uidLastSave="{00000000-0000-0000-0000-000000000000}"/>
  <bookViews>
    <workbookView xWindow="1350" yWindow="-120" windowWidth="27570" windowHeight="16440" xr2:uid="{00000000-000D-0000-FFFF-FFFF00000000}"/>
  </bookViews>
  <sheets>
    <sheet name="Blad1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9" i="4" l="1"/>
  <c r="K10" i="4"/>
  <c r="K11" i="4"/>
  <c r="K12" i="4"/>
  <c r="K13" i="4"/>
  <c r="K14" i="4"/>
  <c r="K15" i="4"/>
  <c r="K16" i="4"/>
  <c r="K17" i="4"/>
  <c r="K18" i="4"/>
  <c r="K19" i="4"/>
  <c r="K20" i="4"/>
  <c r="K21" i="4"/>
  <c r="K8" i="4"/>
  <c r="D9" i="4" l="1"/>
  <c r="E9" i="4" s="1"/>
  <c r="N9" i="4" s="1"/>
  <c r="D10" i="4"/>
  <c r="E10" i="4" s="1"/>
  <c r="N10" i="4" s="1"/>
  <c r="D11" i="4"/>
  <c r="E11" i="4" s="1"/>
  <c r="O11" i="4" s="1"/>
  <c r="D12" i="4"/>
  <c r="E12" i="4" s="1"/>
  <c r="O12" i="4" s="1"/>
  <c r="D13" i="4"/>
  <c r="E13" i="4" s="1"/>
  <c r="O13" i="4" s="1"/>
  <c r="D14" i="4"/>
  <c r="E14" i="4" s="1"/>
  <c r="O14" i="4" s="1"/>
  <c r="D15" i="4"/>
  <c r="L15" i="4" s="1"/>
  <c r="D16" i="4"/>
  <c r="E16" i="4" s="1"/>
  <c r="O16" i="4" s="1"/>
  <c r="D17" i="4"/>
  <c r="E17" i="4" s="1"/>
  <c r="O17" i="4" s="1"/>
  <c r="D18" i="4"/>
  <c r="L18" i="4" s="1"/>
  <c r="D19" i="4"/>
  <c r="E19" i="4" s="1"/>
  <c r="N19" i="4" s="1"/>
  <c r="D20" i="4"/>
  <c r="E20" i="4" s="1"/>
  <c r="O20" i="4" s="1"/>
  <c r="D21" i="4"/>
  <c r="E21" i="4" s="1"/>
  <c r="O21" i="4" s="1"/>
  <c r="D8" i="4"/>
  <c r="E8" i="4" s="1"/>
  <c r="E18" i="4" l="1"/>
  <c r="O18" i="4" s="1"/>
  <c r="O8" i="4"/>
  <c r="O19" i="4"/>
  <c r="N17" i="4"/>
  <c r="O10" i="4"/>
  <c r="N16" i="4"/>
  <c r="O9" i="4"/>
  <c r="E15" i="4"/>
  <c r="N8" i="4"/>
  <c r="N14" i="4"/>
  <c r="N21" i="4"/>
  <c r="N13" i="4"/>
  <c r="N20" i="4"/>
  <c r="N12" i="4"/>
  <c r="N11" i="4"/>
  <c r="L8" i="4" l="1"/>
  <c r="P8" i="4" s="1"/>
  <c r="L13" i="4"/>
  <c r="P13" i="4" s="1"/>
  <c r="L21" i="4"/>
  <c r="P21" i="4" s="1"/>
  <c r="L9" i="4"/>
  <c r="Q9" i="4" s="1"/>
  <c r="L11" i="4"/>
  <c r="Q11" i="4" s="1"/>
  <c r="L19" i="4"/>
  <c r="P19" i="4" s="1"/>
  <c r="L20" i="4"/>
  <c r="P20" i="4" s="1"/>
  <c r="L14" i="4"/>
  <c r="P14" i="4" s="1"/>
  <c r="L17" i="4"/>
  <c r="P17" i="4" s="1"/>
  <c r="L12" i="4"/>
  <c r="P12" i="4" s="1"/>
  <c r="L16" i="4"/>
  <c r="P16" i="4" s="1"/>
  <c r="L10" i="4"/>
  <c r="Q10" i="4" s="1"/>
  <c r="N18" i="4"/>
  <c r="P18" i="4" s="1"/>
  <c r="O15" i="4"/>
  <c r="N15" i="4"/>
  <c r="Q21" i="4" l="1"/>
  <c r="Q14" i="4"/>
  <c r="P10" i="4"/>
  <c r="Q19" i="4"/>
  <c r="Q12" i="4"/>
  <c r="Q13" i="4"/>
  <c r="P11" i="4"/>
  <c r="Q16" i="4"/>
  <c r="Q20" i="4"/>
  <c r="P9" i="4"/>
  <c r="P15" i="4"/>
  <c r="Q18" i="4"/>
  <c r="Q15" i="4"/>
  <c r="Q17" i="4"/>
  <c r="Q8" i="4"/>
</calcChain>
</file>

<file path=xl/sharedStrings.xml><?xml version="1.0" encoding="utf-8"?>
<sst xmlns="http://schemas.openxmlformats.org/spreadsheetml/2006/main" count="30" uniqueCount="30">
  <si>
    <t>AWA (deg)</t>
  </si>
  <si>
    <t>TWA (deg)</t>
  </si>
  <si>
    <t>L/D_sail</t>
  </si>
  <si>
    <t>AWS (m/s)</t>
  </si>
  <si>
    <t>C_L</t>
  </si>
  <si>
    <t>F_thrust</t>
  </si>
  <si>
    <t>F_side</t>
  </si>
  <si>
    <t>sin(awa)</t>
  </si>
  <si>
    <t>cos(awa)</t>
  </si>
  <si>
    <t>true wind angle in degrees</t>
  </si>
  <si>
    <t>TWS (m/s)</t>
  </si>
  <si>
    <t>V (m/s)</t>
  </si>
  <si>
    <t>S_sail (m^2)</t>
  </si>
  <si>
    <t>Lift (N)</t>
  </si>
  <si>
    <t>Drag (N)</t>
  </si>
  <si>
    <t>true wind speed in m/s</t>
  </si>
  <si>
    <t>forward velocity in m/s</t>
  </si>
  <si>
    <t>apparent wind speed in m/s</t>
  </si>
  <si>
    <t>apparent wind angle in degrees</t>
  </si>
  <si>
    <t>reference surface area of the sail</t>
  </si>
  <si>
    <t>lift to drag ratio of the sail</t>
  </si>
  <si>
    <t>density of air</t>
  </si>
  <si>
    <t>3D lift coefficient of the sail</t>
  </si>
  <si>
    <t>the sine of the apparent wind angle</t>
  </si>
  <si>
    <t>the cosine of the apparent wind angle</t>
  </si>
  <si>
    <t>side component of total sail force in newton</t>
  </si>
  <si>
    <t>thrust component of total sail force in newton</t>
  </si>
  <si>
    <t>lift force on the sail in newton</t>
  </si>
  <si>
    <t>drag force on the sail in newton</t>
  </si>
  <si>
    <t>rho_air (kg/m^3)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</si>
</sst>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€-413]&quot; &quot;#,##0.00;[Red][$€-413]&quot; &quot;#,##0.00&quot;-&quot;"/>
  </numFmts>
  <fonts count="3" x14ac:knownFonts="1">
    <font>
      <sz val="11"/>
      <color theme="1"/>
      <name val="Arial"/>
      <family val="2"/>
    </font>
    <font>
      <b/>
      <i/>
      <sz val="16"/>
      <color theme="1"/>
      <name val="Arial"/>
      <family val="2"/>
    </font>
    <font>
      <b/>
      <i/>
      <u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5">
    <xf numFmtId="0" fontId="0" fillId="0" borderId="0"/>
    <xf numFmtId="0" fontId="1" fillId="0" borderId="0">
      <alignment horizontal="center"/>
    </xf>
    <xf numFmtId="0" fontId="1" fillId="0" borderId="0">
      <alignment horizontal="center" textRotation="90"/>
    </xf>
    <xf numFmtId="0" fontId="2" fillId="0" borderId="0"/>
    <xf numFmtId="164" fontId="2" fillId="0" borderId="0"/>
  </cellStyleXfs>
  <cellXfs count="3">
    <xf numFmtId="0" fontId="0" fillId="0" borderId="0" xfId="0"/>
    <xf numFmtId="2" fontId="0" fillId="0" borderId="0" xfId="0" applyNumberFormat="1"/>
    <xf numFmtId="1" fontId="0" fillId="0" borderId="0" xfId="0" applyNumberFormat="1"/>
  </cellXfs>
  <cellStyles count="5">
    <cellStyle name="Heading" xfId="1" xr:uid="{00000000-0005-0000-0000-000000000000}"/>
    <cellStyle name="Heading1" xfId="2" xr:uid="{00000000-0005-0000-0000-000001000000}"/>
    <cellStyle name="Result" xfId="3" xr:uid="{00000000-0005-0000-0000-000002000000}"/>
    <cellStyle name="Result2" xfId="4" xr:uid="{00000000-0005-0000-0000-000003000000}"/>
    <cellStyle name="Standaard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Blad1!$P$7</c:f>
              <c:strCache>
                <c:ptCount val="1"/>
                <c:pt idx="0">
                  <c:v>F_thrust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Blad1!$C$8:$C$21</c:f>
              <c:numCache>
                <c:formatCode>General</c:formatCode>
                <c:ptCount val="1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</c:numCache>
            </c:numRef>
          </c:xVal>
          <c:yVal>
            <c:numRef>
              <c:f>Blad1!$P$8:$P$21</c:f>
              <c:numCache>
                <c:formatCode>0.00</c:formatCode>
                <c:ptCount val="14"/>
                <c:pt idx="0">
                  <c:v>22.252439846038513</c:v>
                </c:pt>
                <c:pt idx="1">
                  <c:v>22.264290749496713</c:v>
                </c:pt>
                <c:pt idx="2">
                  <c:v>22.768044976903759</c:v>
                </c:pt>
                <c:pt idx="3">
                  <c:v>23.531481572565717</c:v>
                </c:pt>
                <c:pt idx="4">
                  <c:v>24.36203832056777</c:v>
                </c:pt>
                <c:pt idx="5">
                  <c:v>25.11483411408733</c:v>
                </c:pt>
                <c:pt idx="6">
                  <c:v>25.686005602060092</c:v>
                </c:pt>
                <c:pt idx="7">
                  <c:v>26.002410495230997</c:v>
                </c:pt>
                <c:pt idx="8">
                  <c:v>26.012553028087481</c:v>
                </c:pt>
                <c:pt idx="9">
                  <c:v>25.679843179099166</c:v>
                </c:pt>
                <c:pt idx="10">
                  <c:v>24.977921598540004</c:v>
                </c:pt>
                <c:pt idx="11">
                  <c:v>23.887499999999967</c:v>
                </c:pt>
                <c:pt idx="12">
                  <c:v>22.39423677691012</c:v>
                </c:pt>
                <c:pt idx="13">
                  <c:v>20.487300992398325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2895-4D7C-8D5D-6A71CB2D62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56386024"/>
        <c:axId val="656386352"/>
      </c:scatterChart>
      <c:valAx>
        <c:axId val="6563860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6386352"/>
        <c:crosses val="autoZero"/>
        <c:crossBetween val="midCat"/>
      </c:valAx>
      <c:valAx>
        <c:axId val="656386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638602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423862</xdr:colOff>
      <xdr:row>23</xdr:row>
      <xdr:rowOff>4762</xdr:rowOff>
    </xdr:from>
    <xdr:to>
      <xdr:col>15</xdr:col>
      <xdr:colOff>233362</xdr:colOff>
      <xdr:row>38</xdr:row>
      <xdr:rowOff>33337</xdr:rowOff>
    </xdr:to>
    <xdr:graphicFrame macro="">
      <xdr:nvGraphicFramePr>
        <xdr:cNvPr id="2" name="Grafiek 1">
          <a:extLst>
            <a:ext uri="{FF2B5EF4-FFF2-40B4-BE49-F238E27FC236}">
              <a16:creationId xmlns:a16="http://schemas.microsoft.com/office/drawing/2014/main" id="{8BCC9B1C-53A3-45A5-8AC8-EC149496AE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BD05AC-21DD-498F-B7B1-ADBB809018CD}">
  <dimension ref="A1:Q21"/>
  <sheetViews>
    <sheetView tabSelected="1" workbookViewId="0">
      <selection activeCell="E25" sqref="E25"/>
    </sheetView>
  </sheetViews>
  <sheetFormatPr defaultRowHeight="14.25" x14ac:dyDescent="0.2"/>
  <cols>
    <col min="1" max="1" width="10" bestFit="1" customWidth="1"/>
    <col min="2" max="2" width="9.75" bestFit="1" customWidth="1"/>
    <col min="3" max="3" width="6.875" bestFit="1" customWidth="1"/>
    <col min="4" max="4" width="10" bestFit="1" customWidth="1"/>
    <col min="5" max="5" width="9.75" bestFit="1" customWidth="1"/>
    <col min="7" max="7" width="10.875" bestFit="1" customWidth="1"/>
    <col min="9" max="9" width="14" bestFit="1" customWidth="1"/>
    <col min="10" max="10" width="9.25" bestFit="1" customWidth="1"/>
    <col min="11" max="11" width="9.75" bestFit="1" customWidth="1"/>
    <col min="12" max="12" width="8.375" customWidth="1"/>
    <col min="13" max="13" width="8" customWidth="1"/>
    <col min="14" max="14" width="9.25" bestFit="1" customWidth="1"/>
    <col min="15" max="15" width="9.75" bestFit="1" customWidth="1"/>
    <col min="17" max="17" width="9.375" bestFit="1" customWidth="1"/>
    <col min="18" max="18" width="10.375" bestFit="1" customWidth="1"/>
  </cols>
  <sheetData>
    <row r="1" spans="1:17" x14ac:dyDescent="0.2">
      <c r="A1" t="s">
        <v>15</v>
      </c>
      <c r="G1" t="s">
        <v>19</v>
      </c>
      <c r="K1" t="s">
        <v>27</v>
      </c>
      <c r="N1" t="s">
        <v>23</v>
      </c>
    </row>
    <row r="2" spans="1:17" x14ac:dyDescent="0.2">
      <c r="B2" t="s">
        <v>9</v>
      </c>
      <c r="H2" t="s">
        <v>20</v>
      </c>
      <c r="L2" t="s">
        <v>28</v>
      </c>
      <c r="O2" t="s">
        <v>24</v>
      </c>
    </row>
    <row r="3" spans="1:17" x14ac:dyDescent="0.2">
      <c r="C3" t="s">
        <v>16</v>
      </c>
      <c r="I3" t="s">
        <v>21</v>
      </c>
      <c r="P3" t="s">
        <v>26</v>
      </c>
    </row>
    <row r="4" spans="1:17" x14ac:dyDescent="0.2">
      <c r="D4" t="s">
        <v>17</v>
      </c>
      <c r="J4" t="s">
        <v>22</v>
      </c>
      <c r="Q4" t="s">
        <v>25</v>
      </c>
    </row>
    <row r="5" spans="1:17" x14ac:dyDescent="0.2">
      <c r="E5" t="s">
        <v>18</v>
      </c>
    </row>
    <row r="7" spans="1:17" x14ac:dyDescent="0.2">
      <c r="A7" t="s">
        <v>10</v>
      </c>
      <c r="B7" s="1" t="s">
        <v>1</v>
      </c>
      <c r="C7" s="1" t="s">
        <v>11</v>
      </c>
      <c r="D7" s="1" t="s">
        <v>3</v>
      </c>
      <c r="E7" s="1" t="s">
        <v>0</v>
      </c>
      <c r="G7" s="1" t="s">
        <v>12</v>
      </c>
      <c r="H7" s="1" t="s">
        <v>2</v>
      </c>
      <c r="I7" s="1" t="s">
        <v>29</v>
      </c>
      <c r="J7" s="1" t="s">
        <v>4</v>
      </c>
      <c r="K7" s="1" t="s">
        <v>13</v>
      </c>
      <c r="L7" s="1" t="s">
        <v>14</v>
      </c>
      <c r="N7" s="1" t="s">
        <v>7</v>
      </c>
      <c r="O7" s="1" t="s">
        <v>8</v>
      </c>
      <c r="P7" s="1" t="s">
        <v>5</v>
      </c>
      <c r="Q7" s="1" t="s">
        <v>6</v>
      </c>
    </row>
    <row r="8" spans="1:17" x14ac:dyDescent="0.2">
      <c r="A8">
        <v>5</v>
      </c>
      <c r="B8">
        <v>90</v>
      </c>
      <c r="C8">
        <v>1</v>
      </c>
      <c r="D8" s="1">
        <f>SQRT(C8^2 + $A$8^2 - 2*C8*$A$8*COS((180-$B$8)*(PI()/180)))</f>
        <v>5.0990195135927845</v>
      </c>
      <c r="E8" s="2">
        <f>180/PI()*ACOS((C8^2+D8^2-$A$8^2)/(2*C8*D8))</f>
        <v>78.690067525979799</v>
      </c>
      <c r="G8">
        <v>1</v>
      </c>
      <c r="H8">
        <v>4</v>
      </c>
      <c r="I8">
        <v>1.2250000000000001</v>
      </c>
      <c r="J8">
        <v>1.5</v>
      </c>
      <c r="K8" s="1">
        <f>0.5*$G$8*$I$8*J8*D8^2</f>
        <v>23.887499999999999</v>
      </c>
      <c r="L8" s="1">
        <f>K8/$H$8</f>
        <v>5.9718749999999998</v>
      </c>
      <c r="N8" s="1">
        <f>SIN(E8*(PI()/180))</f>
        <v>0.98058067569092022</v>
      </c>
      <c r="O8" s="1">
        <f>COS(E8*(PI()/180))</f>
        <v>0.19611613513818379</v>
      </c>
      <c r="P8" s="1">
        <f>K8*N8-L8*O8</f>
        <v>22.252439846038513</v>
      </c>
      <c r="Q8" s="1">
        <f>K8*O8+L8*N8</f>
        <v>10.54062940075508</v>
      </c>
    </row>
    <row r="9" spans="1:17" x14ac:dyDescent="0.2">
      <c r="C9">
        <v>2</v>
      </c>
      <c r="D9" s="1">
        <f>SQRT(C9^2 + $A$8^2 - 2*C9*$A$8*COS((180-$B$8)*(PI()/180)))</f>
        <v>5.3851648071345037</v>
      </c>
      <c r="E9" s="2">
        <f>180/PI()*ACOS((C9^2+D9^2-$A$8^2)/(2*C9*D9))</f>
        <v>68.198590513648185</v>
      </c>
      <c r="J9">
        <v>1.5</v>
      </c>
      <c r="K9" s="1">
        <f>0.5*$G$8*$I$8*J9*D9^2</f>
        <v>26.643749999999997</v>
      </c>
      <c r="L9" s="1">
        <f>K9/$H$8</f>
        <v>6.6609374999999993</v>
      </c>
      <c r="N9" s="1">
        <f>SIN(E9*(PI()/180))</f>
        <v>0.9284766908852593</v>
      </c>
      <c r="O9" s="1">
        <f>COS(E9*(PI()/180))</f>
        <v>0.37139067635410378</v>
      </c>
      <c r="P9" s="1">
        <f>K9*N9-L9*O9</f>
        <v>22.264290749496713</v>
      </c>
      <c r="Q9" s="1">
        <f>K9*O9+L9*N9</f>
        <v>16.079765541303182</v>
      </c>
    </row>
    <row r="10" spans="1:17" x14ac:dyDescent="0.2">
      <c r="C10">
        <v>3</v>
      </c>
      <c r="D10" s="1">
        <f>SQRT(C10^2 + $A$8^2 - 2*C10*$A$8*COS((180-$B$8)*(PI()/180)))</f>
        <v>5.8309518948453007</v>
      </c>
      <c r="E10" s="2">
        <f>180/PI()*ACOS((C10^2+D10^2-$A$8^2)/(2*C10*D10))</f>
        <v>59.036243467926482</v>
      </c>
      <c r="J10">
        <v>1.5</v>
      </c>
      <c r="K10" s="1">
        <f>0.5*$G$8*$I$8*J10*D10^2</f>
        <v>31.237500000000001</v>
      </c>
      <c r="L10" s="1">
        <f>K10/$H$8</f>
        <v>7.8093750000000002</v>
      </c>
      <c r="N10" s="1">
        <f>SIN(E10*(PI()/180))</f>
        <v>0.85749292571254421</v>
      </c>
      <c r="O10" s="1">
        <f>COS(E10*(PI()/180))</f>
        <v>0.51449575542752646</v>
      </c>
      <c r="P10" s="1">
        <f>K10*N10-L10*O10</f>
        <v>22.768044976903759</v>
      </c>
      <c r="Q10" s="1">
        <f>K10*O10+L10*N10</f>
        <v>22.768044976903759</v>
      </c>
    </row>
    <row r="11" spans="1:17" x14ac:dyDescent="0.2">
      <c r="C11">
        <v>4</v>
      </c>
      <c r="D11" s="1">
        <f>SQRT(C11^2 + $A$8^2 - 2*C11*$A$8*COS((180-$B$8)*(PI()/180)))</f>
        <v>6.4031242374328485</v>
      </c>
      <c r="E11" s="2">
        <f>180/PI()*ACOS((C11^2+D11^2-$A$8^2)/(2*C11*D11))</f>
        <v>51.340191745909905</v>
      </c>
      <c r="J11">
        <v>1.5</v>
      </c>
      <c r="K11" s="1">
        <f>0.5*$G$8*$I$8*J11*D11^2</f>
        <v>37.668750000000003</v>
      </c>
      <c r="L11" s="1">
        <f>K11/$H$8</f>
        <v>9.4171875000000007</v>
      </c>
      <c r="N11" s="1">
        <f>SIN(E11*(PI()/180))</f>
        <v>0.78086880944303028</v>
      </c>
      <c r="O11" s="1">
        <f>COS(E11*(PI()/180))</f>
        <v>0.6246950475544244</v>
      </c>
      <c r="P11" s="1">
        <f>K11*N11-L11*O11</f>
        <v>23.531481572565717</v>
      </c>
      <c r="Q11" s="1">
        <f>K11*O11+L11*N11</f>
        <v>30.885069563992516</v>
      </c>
    </row>
    <row r="12" spans="1:17" x14ac:dyDescent="0.2">
      <c r="C12">
        <v>5</v>
      </c>
      <c r="D12" s="1">
        <f>SQRT(C12^2 + $A$8^2 - 2*C12*$A$8*COS((180-$B$8)*(PI()/180)))</f>
        <v>7.0710678118654755</v>
      </c>
      <c r="E12" s="2">
        <f>180/PI()*ACOS((C12^2+D12^2-$A$8^2)/(2*C12*D12))</f>
        <v>45</v>
      </c>
      <c r="J12">
        <v>1.5</v>
      </c>
      <c r="K12" s="1">
        <f>0.5*$G$8*$I$8*J12*D12^2</f>
        <v>45.937500000000007</v>
      </c>
      <c r="L12" s="1">
        <f>K12/$H$8</f>
        <v>11.484375000000002</v>
      </c>
      <c r="N12" s="1">
        <f>SIN(E12*(PI()/180))</f>
        <v>0.70710678118654746</v>
      </c>
      <c r="O12" s="1">
        <f>COS(E12*(PI()/180))</f>
        <v>0.70710678118654757</v>
      </c>
      <c r="P12" s="1">
        <f>K12*N12-L12*O12</f>
        <v>24.36203832056777</v>
      </c>
      <c r="Q12" s="1">
        <f>K12*O12+L12*N12</f>
        <v>40.60339720094629</v>
      </c>
    </row>
    <row r="13" spans="1:17" x14ac:dyDescent="0.2">
      <c r="C13">
        <v>6</v>
      </c>
      <c r="D13" s="1">
        <f>SQRT(C13^2 + $A$8^2 - 2*C13*$A$8*COS((180-$B$8)*(PI()/180)))</f>
        <v>7.810249675906654</v>
      </c>
      <c r="E13" s="2">
        <f>180/PI()*ACOS((C13^2+D13^2-$A$8^2)/(2*C13*D13))</f>
        <v>39.80557109226519</v>
      </c>
      <c r="J13">
        <v>1.5</v>
      </c>
      <c r="K13" s="1">
        <f>0.5*$G$8*$I$8*J13*D13^2</f>
        <v>56.043749999999996</v>
      </c>
      <c r="L13" s="1">
        <f>K13/$H$8</f>
        <v>14.010937499999999</v>
      </c>
      <c r="N13" s="1">
        <f>SIN(E13*(PI()/180))</f>
        <v>0.64018439966447982</v>
      </c>
      <c r="O13" s="1">
        <f>COS(E13*(PI()/180))</f>
        <v>0.76822127959737585</v>
      </c>
      <c r="P13" s="1">
        <f>K13*N13-L13*O13</f>
        <v>25.11483411408733</v>
      </c>
      <c r="Q13" s="1">
        <f>K13*O13+L13*N13</f>
        <v>52.023584950609475</v>
      </c>
    </row>
    <row r="14" spans="1:17" x14ac:dyDescent="0.2">
      <c r="C14">
        <v>7</v>
      </c>
      <c r="D14" s="1">
        <f>SQRT(C14^2 + $A$8^2 - 2*C14*$A$8*COS((180-$B$8)*(PI()/180)))</f>
        <v>8.6023252670426267</v>
      </c>
      <c r="E14" s="2">
        <f>180/PI()*ACOS((C14^2+D14^2-$A$8^2)/(2*C14*D14))</f>
        <v>35.537677791974374</v>
      </c>
      <c r="J14">
        <v>1.5</v>
      </c>
      <c r="K14" s="1">
        <f>0.5*$G$8*$I$8*J14*D14^2</f>
        <v>67.987500000000011</v>
      </c>
      <c r="L14" s="1">
        <f>K14/$H$8</f>
        <v>16.996875000000003</v>
      </c>
      <c r="N14" s="1">
        <f>SIN(E14*(PI()/180))</f>
        <v>0.58123819371909635</v>
      </c>
      <c r="O14" s="1">
        <f>COS(E14*(PI()/180))</f>
        <v>0.813733471206735</v>
      </c>
      <c r="P14" s="1">
        <f>K14*N14-L14*O14</f>
        <v>25.686005602060092</v>
      </c>
      <c r="Q14" s="1">
        <f>K14*O14+L14*N14</f>
        <v>65.202937297537176</v>
      </c>
    </row>
    <row r="15" spans="1:17" x14ac:dyDescent="0.2">
      <c r="C15">
        <v>8</v>
      </c>
      <c r="D15" s="1">
        <f>SQRT(C15^2 + $A$8^2 - 2*C15*$A$8*COS((180-$B$8)*(PI()/180)))</f>
        <v>9.4339811320566032</v>
      </c>
      <c r="E15" s="2">
        <f>180/PI()*ACOS((C15^2+D15^2-$A$8^2)/(2*C15*D15))</f>
        <v>32.005383208083487</v>
      </c>
      <c r="J15">
        <v>1.5</v>
      </c>
      <c r="K15" s="1">
        <f>0.5*$G$8*$I$8*J15*D15^2</f>
        <v>81.768749999999997</v>
      </c>
      <c r="L15" s="1">
        <f>K15/$H$8</f>
        <v>20.442187499999999</v>
      </c>
      <c r="N15" s="1">
        <f>SIN(E15*(PI()/180))</f>
        <v>0.52999894000317982</v>
      </c>
      <c r="O15" s="1">
        <f>COS(E15*(PI()/180))</f>
        <v>0.84799830400508813</v>
      </c>
      <c r="P15" s="1">
        <f>K15*N15-L15*O15</f>
        <v>26.002410495230997</v>
      </c>
      <c r="Q15" s="1">
        <f>K15*O15+L15*N15</f>
        <v>80.174099026962296</v>
      </c>
    </row>
    <row r="16" spans="1:17" x14ac:dyDescent="0.2">
      <c r="C16">
        <v>9</v>
      </c>
      <c r="D16" s="1">
        <f>SQRT(C16^2 + $A$8^2 - 2*C16*$A$8*COS((180-$B$8)*(PI()/180)))</f>
        <v>10.295630140987001</v>
      </c>
      <c r="E16" s="2">
        <f>180/PI()*ACOS((C16^2+D16^2-$A$8^2)/(2*C16*D16))</f>
        <v>29.054604099077153</v>
      </c>
      <c r="J16">
        <v>1.5</v>
      </c>
      <c r="K16" s="1">
        <f>0.5*$G$8*$I$8*J16*D16^2</f>
        <v>97.387500000000017</v>
      </c>
      <c r="L16" s="1">
        <f>K16/$H$8</f>
        <v>24.346875000000004</v>
      </c>
      <c r="N16" s="1">
        <f>SIN(E16*(PI()/180))</f>
        <v>0.48564293117863216</v>
      </c>
      <c r="O16" s="1">
        <f>COS(E16*(PI()/180))</f>
        <v>0.87415727612153771</v>
      </c>
      <c r="P16" s="1">
        <f>K16*N16-L16*O16</f>
        <v>26.012553028087481</v>
      </c>
      <c r="Q16" s="1">
        <f>K16*O16+L16*N16</f>
        <v>96.955879468326032</v>
      </c>
    </row>
    <row r="17" spans="3:17" x14ac:dyDescent="0.2">
      <c r="C17">
        <v>10</v>
      </c>
      <c r="D17" s="1">
        <f>SQRT(C17^2 + $A$8^2 - 2*C17*$A$8*COS((180-$B$8)*(PI()/180)))</f>
        <v>11.180339887498949</v>
      </c>
      <c r="E17" s="2">
        <f>180/PI()*ACOS((C17^2+D17^2-$A$8^2)/(2*C17*D17))</f>
        <v>26.565051177077994</v>
      </c>
      <c r="J17">
        <v>1.5</v>
      </c>
      <c r="K17" s="1">
        <f>0.5*$G$8*$I$8*J17*D17^2</f>
        <v>114.84375000000003</v>
      </c>
      <c r="L17" s="1">
        <f>K17/$H$8</f>
        <v>28.710937500000007</v>
      </c>
      <c r="N17" s="1">
        <f>SIN(E17*(PI()/180))</f>
        <v>0.44721359549995804</v>
      </c>
      <c r="O17" s="1">
        <f>COS(E17*(PI()/180))</f>
        <v>0.89442719099991586</v>
      </c>
      <c r="P17" s="1">
        <f>K17*N17-L17*O17</f>
        <v>25.679843179099166</v>
      </c>
      <c r="Q17" s="1">
        <f>K17*O17+L17*N17</f>
        <v>115.55929430594618</v>
      </c>
    </row>
    <row r="18" spans="3:17" x14ac:dyDescent="0.2">
      <c r="C18">
        <v>11</v>
      </c>
      <c r="D18" s="1">
        <f>SQRT(C18^2 + $A$8^2 - 2*C18*$A$8*COS((180-$B$8)*(PI()/180)))</f>
        <v>12.083045973594572</v>
      </c>
      <c r="E18" s="2">
        <f>180/PI()*ACOS((C18^2+D18^2-$A$8^2)/(2*C18*D18))</f>
        <v>24.443954780416522</v>
      </c>
      <c r="J18">
        <v>1.5</v>
      </c>
      <c r="K18" s="1">
        <f>0.5*$G$8*$I$8*J18*D18^2</f>
        <v>134.13750000000002</v>
      </c>
      <c r="L18" s="1">
        <f>K18/$H$8</f>
        <v>33.534375000000004</v>
      </c>
      <c r="N18" s="1">
        <f>SIN(E18*(PI()/180))</f>
        <v>0.41380294430118375</v>
      </c>
      <c r="O18" s="1">
        <f>COS(E18*(PI()/180))</f>
        <v>0.9103664774626048</v>
      </c>
      <c r="P18" s="1">
        <f>K18*N18-L18*O18</f>
        <v>24.977921598540004</v>
      </c>
      <c r="Q18" s="1">
        <f>K18*O18+L18*N18</f>
        <v>135.99090648094017</v>
      </c>
    </row>
    <row r="19" spans="3:17" x14ac:dyDescent="0.2">
      <c r="C19">
        <v>12</v>
      </c>
      <c r="D19" s="1">
        <f>SQRT(C19^2 + $A$8^2 - 2*C19*$A$8*COS((180-$B$8)*(PI()/180)))</f>
        <v>13</v>
      </c>
      <c r="E19" s="2">
        <f>180/PI()*ACOS((C19^2+D19^2-$A$8^2)/(2*C19*D19))</f>
        <v>22.619864948040416</v>
      </c>
      <c r="J19">
        <v>1.5</v>
      </c>
      <c r="K19" s="1">
        <f>0.5*$G$8*$I$8*J19*D19^2</f>
        <v>155.26875000000001</v>
      </c>
      <c r="L19" s="1">
        <f>K19/$H$8</f>
        <v>38.817187500000003</v>
      </c>
      <c r="N19" s="1">
        <f>SIN(E19*(PI()/180))</f>
        <v>0.38461538461538441</v>
      </c>
      <c r="O19" s="1">
        <f>COS(E19*(PI()/180))</f>
        <v>0.92307692307692313</v>
      </c>
      <c r="P19" s="1">
        <f>K19*N19-L19*O19</f>
        <v>23.887499999999967</v>
      </c>
      <c r="Q19" s="1">
        <f>K19*O19+L19*N19</f>
        <v>158.25468750000002</v>
      </c>
    </row>
    <row r="20" spans="3:17" x14ac:dyDescent="0.2">
      <c r="C20">
        <v>13</v>
      </c>
      <c r="D20" s="1">
        <f>SQRT(C20^2 + $A$8^2 - 2*C20*$A$8*COS((180-$B$8)*(PI()/180)))</f>
        <v>13.928388277184119</v>
      </c>
      <c r="E20" s="2">
        <f>180/PI()*ACOS((C20^2+D20^2-$A$8^2)/(2*C20*D20))</f>
        <v>21.037511025421825</v>
      </c>
      <c r="J20">
        <v>1.5</v>
      </c>
      <c r="K20" s="1">
        <f>0.5*$G$8*$I$8*J20*D20^2</f>
        <v>178.23750000000001</v>
      </c>
      <c r="L20" s="1">
        <f>K20/$H$8</f>
        <v>44.559375000000003</v>
      </c>
      <c r="N20" s="1">
        <f>SIN(E20*(PI()/180))</f>
        <v>0.35897907930886919</v>
      </c>
      <c r="O20" s="1">
        <f>COS(E20*(PI()/180))</f>
        <v>0.93334560620305951</v>
      </c>
      <c r="P20" s="1">
        <f>K20*N20-L20*O20</f>
        <v>22.39423677691012</v>
      </c>
      <c r="Q20" s="1">
        <f>K20*O20+L20*N20</f>
        <v>182.35307089769648</v>
      </c>
    </row>
    <row r="21" spans="3:17" x14ac:dyDescent="0.2">
      <c r="C21">
        <v>14</v>
      </c>
      <c r="D21" s="1">
        <f>SQRT(C21^2 + $A$8^2 - 2*C21*$A$8*COS((180-$B$8)*(PI()/180)))</f>
        <v>14.866068747318506</v>
      </c>
      <c r="E21" s="2">
        <f>180/PI()*ACOS((C21^2+D21^2-$A$8^2)/(2*C21*D21))</f>
        <v>19.65382405805331</v>
      </c>
      <c r="J21">
        <v>1.5</v>
      </c>
      <c r="K21" s="1">
        <f>0.5*$G$8*$I$8*J21*D21^2</f>
        <v>203.04375000000005</v>
      </c>
      <c r="L21" s="1">
        <f>K21/$H$8</f>
        <v>50.760937500000011</v>
      </c>
      <c r="N21" s="1">
        <f>SIN(E21*(PI()/180))</f>
        <v>0.33633639699815626</v>
      </c>
      <c r="O21" s="1">
        <f>COS(E21*(PI()/180))</f>
        <v>0.94174191159483744</v>
      </c>
      <c r="P21" s="1">
        <f>K21*N21-L21*O21</f>
        <v>20.487300992398325</v>
      </c>
      <c r="Q21" s="1">
        <f>K21*O21+L21*N21</f>
        <v>208.28756008938291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99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Frederik Winnubst</dc:creator>
  <cp:lastModifiedBy>Frederik</cp:lastModifiedBy>
  <cp:revision>4</cp:revision>
  <dcterms:created xsi:type="dcterms:W3CDTF">2016-06-24T13:51:52Z</dcterms:created>
  <dcterms:modified xsi:type="dcterms:W3CDTF">2019-02-25T23:33:16Z</dcterms:modified>
</cp:coreProperties>
</file>