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16"/>
  <workbookPr filterPrivacy="1" codeName="ThisWorkbook" autoCompressPictures="0"/>
  <xr:revisionPtr revIDLastSave="0" documentId="8_{E246BB23-9D1C-4972-8E41-3BFA9F73AAD0}" xr6:coauthVersionLast="45" xr6:coauthVersionMax="45" xr10:uidLastSave="{00000000-0000-0000-0000-000000000000}"/>
  <bookViews>
    <workbookView showSheetTabs="0" xWindow="460" yWindow="0" windowWidth="25600" windowHeight="16060" xr2:uid="{00000000-000D-0000-FFFF-FFFF00000000}"/>
  </bookViews>
  <sheets>
    <sheet name="Mooring line catenary" sheetId="1" r:id="rId1"/>
  </sheets>
  <definedNames>
    <definedName name="BMICalculator">'Mooring line catenary'!$A$17:$O$30</definedName>
    <definedName name="rngBMI">'Mooring line catenary'!#REF!</definedName>
    <definedName name="rngHeight">#REF!</definedName>
    <definedName name="rngHeightInInches">#REF!</definedName>
    <definedName name="rngWeight">#REF!</definedName>
    <definedName name="rngWeightClass">'Mooring line catenary'!$H$25</definedName>
  </definedNames>
  <calcPr calcId="191028" calcCompleted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6" i="1" l="1"/>
  <c r="I27" i="1"/>
  <c r="S4" i="1"/>
  <c r="S5" i="1"/>
  <c r="S6" i="1"/>
  <c r="S7" i="1"/>
  <c r="S8" i="1"/>
  <c r="S9" i="1"/>
  <c r="S10" i="1"/>
  <c r="S11" i="1"/>
  <c r="S12" i="1"/>
  <c r="S13" i="1"/>
  <c r="S3" i="1"/>
  <c r="W13" i="1"/>
  <c r="I29" i="1" l="1"/>
  <c r="I25" i="1" s="1"/>
  <c r="I24" i="1"/>
  <c r="I28" i="1" l="1"/>
  <c r="I30" i="1" s="1"/>
  <c r="T13" i="1"/>
  <c r="T7" i="1" l="1"/>
  <c r="T12" i="1"/>
  <c r="T9" i="1"/>
  <c r="T10" i="1"/>
  <c r="T8" i="1"/>
  <c r="T11" i="1"/>
  <c r="T4" i="1"/>
  <c r="T3" i="1"/>
  <c r="T5" i="1"/>
  <c r="T6" i="1"/>
  <c r="V4" i="1"/>
  <c r="V8" i="1"/>
  <c r="V12" i="1"/>
  <c r="V5" i="1"/>
  <c r="V7" i="1"/>
  <c r="V9" i="1"/>
  <c r="V11" i="1"/>
  <c r="V13" i="1"/>
  <c r="V6" i="1"/>
  <c r="W6" i="1" s="1"/>
  <c r="V10" i="1"/>
  <c r="W10" i="1" s="1"/>
  <c r="V3" i="1"/>
  <c r="W3" i="1" s="1"/>
  <c r="W11" i="1" l="1"/>
  <c r="W9" i="1"/>
  <c r="W7" i="1"/>
  <c r="W5" i="1"/>
  <c r="W12" i="1"/>
  <c r="W8" i="1"/>
  <c r="W4" i="1"/>
</calcChain>
</file>

<file path=xl/sharedStrings.xml><?xml version="1.0" encoding="utf-8"?>
<sst xmlns="http://schemas.openxmlformats.org/spreadsheetml/2006/main" count="44" uniqueCount="39">
  <si>
    <t>node</t>
  </si>
  <si>
    <t>factor</t>
  </si>
  <si>
    <t>hor - x</t>
  </si>
  <si>
    <t>Column1</t>
  </si>
  <si>
    <t>factor2</t>
  </si>
  <si>
    <t>vert - y</t>
  </si>
  <si>
    <t>Catenary mooring line shape plot tool</t>
  </si>
  <si>
    <t>Catenary Mooring Line Shape Tool</t>
  </si>
  <si>
    <t>Input parameters</t>
  </si>
  <si>
    <t>waterdepth plus the distance between sealevel and the fairlead</t>
  </si>
  <si>
    <t>d</t>
  </si>
  <si>
    <t>[m]</t>
  </si>
  <si>
    <t>force applied to the mooring line at the fairlead</t>
  </si>
  <si>
    <t>F</t>
  </si>
  <si>
    <t>[t]</t>
  </si>
  <si>
    <t>normalized thread diameter</t>
  </si>
  <si>
    <t>D</t>
  </si>
  <si>
    <t>submerged density of the line material (steel in air = 7,8 )</t>
  </si>
  <si>
    <t>ρ</t>
  </si>
  <si>
    <t>[t/m^3]</t>
  </si>
  <si>
    <t>Results</t>
  </si>
  <si>
    <t>horizontal distance between the fairlead and the touchdown point of the mooring line on the seabed</t>
  </si>
  <si>
    <t>X</t>
  </si>
  <si>
    <t>weight of the suspended chain</t>
  </si>
  <si>
    <t>V</t>
  </si>
  <si>
    <t>cross sectional area of the thread</t>
  </si>
  <si>
    <t>A</t>
  </si>
  <si>
    <t>[m^2]</t>
  </si>
  <si>
    <t>unit weight of the mooring line in water</t>
  </si>
  <si>
    <t>w</t>
  </si>
  <si>
    <t>[t/m]</t>
  </si>
  <si>
    <t>normalized horizontal tension component</t>
  </si>
  <si>
    <t>T_0</t>
  </si>
  <si>
    <t>length of the suspended mooring line</t>
  </si>
  <si>
    <t>S</t>
  </si>
  <si>
    <t>catenary shape parameter</t>
  </si>
  <si>
    <t>b</t>
  </si>
  <si>
    <t>[-]</t>
  </si>
  <si>
    <t>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</si>
</sst>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27">
    <font>
      <sz val="11"/>
      <color theme="1"/>
      <name val="Corbel"/>
      <family val="2"/>
      <scheme val="minor"/>
    </font>
    <font>
      <b/>
      <sz val="11"/>
      <color rgb="FFFA7D00"/>
      <name val="Corbel"/>
      <family val="2"/>
      <scheme val="minor"/>
    </font>
    <font>
      <sz val="11"/>
      <color rgb="FF3F3F76"/>
      <name val="Corbel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theme="1"/>
      <name val="Corbel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u/>
      <sz val="11"/>
      <color theme="10"/>
      <name val="Corbel"/>
      <family val="2"/>
      <scheme val="minor"/>
    </font>
    <font>
      <u/>
      <sz val="11"/>
      <color theme="11"/>
      <name val="Corbel"/>
      <family val="2"/>
      <scheme val="minor"/>
    </font>
    <font>
      <sz val="10"/>
      <color theme="0"/>
      <name val="Corbel"/>
      <scheme val="minor"/>
    </font>
    <font>
      <b/>
      <sz val="9"/>
      <color theme="1"/>
      <name val="Calibri"/>
    </font>
    <font>
      <b/>
      <sz val="10"/>
      <color rgb="FFC00000"/>
      <name val="Calibri"/>
      <family val="2"/>
    </font>
    <font>
      <sz val="10"/>
      <color rgb="FFC00000"/>
      <name val="Calibri"/>
      <family val="2"/>
    </font>
    <font>
      <sz val="10"/>
      <color rgb="FFC00000"/>
      <name val="Corbel"/>
      <scheme val="minor"/>
    </font>
    <font>
      <b/>
      <i/>
      <sz val="10"/>
      <color theme="1"/>
      <name val="Calibri"/>
      <family val="2"/>
    </font>
    <font>
      <b/>
      <i/>
      <sz val="10"/>
      <color theme="0"/>
      <name val="Corbel"/>
      <scheme val="minor"/>
    </font>
    <font>
      <b/>
      <i/>
      <sz val="10"/>
      <color rgb="FF0070C0"/>
      <name val="Calibri"/>
      <family val="2"/>
    </font>
    <font>
      <b/>
      <i/>
      <sz val="10"/>
      <color rgb="FF92D050"/>
      <name val="Calibri"/>
      <family val="2"/>
    </font>
    <font>
      <b/>
      <i/>
      <sz val="10"/>
      <color rgb="FFB2A2C7"/>
      <name val="Calibri"/>
      <family val="2"/>
    </font>
    <font>
      <b/>
      <i/>
      <sz val="10"/>
      <color rgb="FF938953"/>
      <name val="Calibri"/>
      <family val="2"/>
    </font>
    <font>
      <b/>
      <i/>
      <sz val="10"/>
      <color rgb="FF7030A0"/>
      <name val="Calibri"/>
      <family val="2"/>
    </font>
    <font>
      <b/>
      <i/>
      <sz val="10"/>
      <color rgb="FF31849B"/>
      <name val="Calibri"/>
      <family val="2"/>
    </font>
    <font>
      <b/>
      <i/>
      <sz val="10"/>
      <color rgb="FF9BBB59"/>
      <name val="Calibri"/>
      <family val="2"/>
    </font>
    <font>
      <b/>
      <i/>
      <sz val="10"/>
      <color rgb="FFFF0000"/>
      <name val="Calibri"/>
      <family val="2"/>
    </font>
    <font>
      <b/>
      <i/>
      <sz val="10"/>
      <color rgb="FFF79646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rgb="FF4EA5D8"/>
      </bottom>
      <diagonal/>
    </border>
    <border>
      <left/>
      <right/>
      <top style="thin">
        <color theme="6" tint="-0.249977111117893"/>
      </top>
      <bottom style="thin">
        <color rgb="FF4EA5D8"/>
      </bottom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rgb="FF4EA5D8"/>
      </bottom>
      <diagonal/>
    </border>
    <border>
      <left style="thin">
        <color theme="6" tint="-0.249977111117893"/>
      </left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/>
      <top/>
      <bottom style="thin">
        <color theme="6" tint="-0.249977111117893"/>
      </bottom>
      <diagonal/>
    </border>
    <border>
      <left/>
      <right/>
      <top/>
      <bottom style="thin">
        <color theme="6" tint="-0.249977111117893"/>
      </bottom>
      <diagonal/>
    </border>
    <border>
      <left/>
      <right style="thin">
        <color theme="6" tint="-0.249977111117893"/>
      </right>
      <top/>
      <bottom style="thin">
        <color theme="6" tint="-0.249977111117893"/>
      </bottom>
      <diagonal/>
    </border>
    <border>
      <left style="thin">
        <color theme="6" tint="-0.249977111117893"/>
      </left>
      <right/>
      <top style="thin">
        <color theme="6" tint="-0.249977111117893"/>
      </top>
      <bottom/>
      <diagonal/>
    </border>
    <border>
      <left/>
      <right/>
      <top style="thin">
        <color theme="6" tint="-0.249977111117893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9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/>
      <top/>
      <bottom style="thin">
        <color indexed="64"/>
      </bottom>
      <diagonal/>
    </border>
    <border>
      <left/>
      <right style="thin">
        <color theme="6" tint="-0.249977111117893"/>
      </right>
      <top/>
      <bottom style="thin">
        <color indexed="64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indexed="64"/>
      </bottom>
      <diagonal/>
    </border>
    <border>
      <left/>
      <right/>
      <top style="thin">
        <color theme="9" tint="-0.249977111117893"/>
      </top>
      <bottom style="thin">
        <color indexed="64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indexed="64"/>
      </bottom>
      <diagonal/>
    </border>
    <border>
      <left/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6" tint="-0.249977111117893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65">
    <xf numFmtId="0" fontId="0" fillId="0" borderId="0"/>
    <xf numFmtId="0" fontId="1" fillId="0" borderId="1" applyNumberFormat="0" applyFill="0" applyAlignment="0" applyProtection="0"/>
    <xf numFmtId="0" fontId="2" fillId="2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2" fontId="3" fillId="0" borderId="0" xfId="0" applyNumberFormat="1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164" fontId="3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2" fontId="3" fillId="3" borderId="0" xfId="0" applyNumberFormat="1" applyFont="1" applyFill="1" applyBorder="1" applyAlignment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vertical="center"/>
    </xf>
    <xf numFmtId="0" fontId="6" fillId="0" borderId="18" xfId="0" applyFont="1" applyBorder="1" applyAlignment="1" applyProtection="1">
      <alignment vertical="center"/>
    </xf>
    <xf numFmtId="0" fontId="11" fillId="5" borderId="3" xfId="0" applyFont="1" applyFill="1" applyBorder="1" applyAlignment="1" applyProtection="1">
      <alignment vertical="center"/>
    </xf>
    <xf numFmtId="0" fontId="11" fillId="5" borderId="4" xfId="0" applyFont="1" applyFill="1" applyBorder="1" applyAlignment="1" applyProtection="1">
      <alignment vertical="center"/>
    </xf>
    <xf numFmtId="0" fontId="11" fillId="5" borderId="5" xfId="0" applyFont="1" applyFill="1" applyBorder="1" applyAlignment="1" applyProtection="1">
      <alignment vertical="center"/>
    </xf>
    <xf numFmtId="0" fontId="7" fillId="0" borderId="6" xfId="0" applyFont="1" applyBorder="1" applyAlignment="1">
      <alignment horizontal="left" vertical="center"/>
    </xf>
    <xf numFmtId="0" fontId="6" fillId="0" borderId="17" xfId="0" applyFont="1" applyBorder="1" applyAlignment="1" applyProtection="1">
      <alignment horizontal="center" vertical="center"/>
    </xf>
    <xf numFmtId="0" fontId="11" fillId="5" borderId="4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left" vertical="center"/>
    </xf>
    <xf numFmtId="0" fontId="8" fillId="0" borderId="19" xfId="0" applyFont="1" applyBorder="1" applyAlignment="1" applyProtection="1">
      <alignment vertical="center" wrapText="1"/>
    </xf>
    <xf numFmtId="0" fontId="6" fillId="0" borderId="24" xfId="0" applyFont="1" applyBorder="1" applyAlignment="1" applyProtection="1">
      <alignment vertical="center"/>
    </xf>
    <xf numFmtId="0" fontId="6" fillId="0" borderId="25" xfId="0" applyFont="1" applyBorder="1" applyAlignment="1" applyProtection="1">
      <alignment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vertical="center" wrapText="1"/>
    </xf>
    <xf numFmtId="0" fontId="6" fillId="0" borderId="21" xfId="0" applyFont="1" applyBorder="1" applyAlignment="1" applyProtection="1">
      <alignment vertical="center"/>
    </xf>
    <xf numFmtId="0" fontId="6" fillId="0" borderId="31" xfId="0" applyFont="1" applyBorder="1" applyAlignment="1" applyProtection="1">
      <alignment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7" fillId="0" borderId="33" xfId="0" applyFont="1" applyBorder="1" applyAlignment="1" applyProtection="1">
      <alignment horizontal="left" vertical="center"/>
    </xf>
    <xf numFmtId="0" fontId="7" fillId="0" borderId="34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vertical="center" wrapText="1"/>
    </xf>
    <xf numFmtId="0" fontId="12" fillId="0" borderId="24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 applyProtection="1">
      <alignment horizontal="left" vertical="center"/>
    </xf>
    <xf numFmtId="0" fontId="7" fillId="0" borderId="23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 wrapText="1"/>
    </xf>
    <xf numFmtId="0" fontId="11" fillId="5" borderId="20" xfId="0" applyFont="1" applyFill="1" applyBorder="1" applyAlignment="1" applyProtection="1">
      <alignment vertical="center"/>
    </xf>
    <xf numFmtId="0" fontId="11" fillId="5" borderId="21" xfId="0" applyFont="1" applyFill="1" applyBorder="1" applyAlignment="1" applyProtection="1">
      <alignment vertical="center"/>
    </xf>
    <xf numFmtId="0" fontId="11" fillId="5" borderId="22" xfId="0" applyFont="1" applyFill="1" applyBorder="1" applyAlignment="1" applyProtection="1">
      <alignment vertical="center"/>
    </xf>
    <xf numFmtId="0" fontId="14" fillId="4" borderId="0" xfId="0" applyFont="1" applyFill="1" applyBorder="1" applyAlignment="1" applyProtection="1">
      <alignment horizontal="left" vertical="center" wrapText="1"/>
    </xf>
    <xf numFmtId="0" fontId="15" fillId="5" borderId="4" xfId="0" applyFont="1" applyFill="1" applyBorder="1" applyAlignment="1" applyProtection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16" fillId="0" borderId="21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left" vertical="center"/>
    </xf>
    <xf numFmtId="0" fontId="17" fillId="5" borderId="4" xfId="0" applyFont="1" applyFill="1" applyBorder="1" applyAlignment="1" applyProtection="1">
      <alignment vertical="center"/>
    </xf>
    <xf numFmtId="0" fontId="18" fillId="0" borderId="21" xfId="0" applyFont="1" applyBorder="1" applyAlignment="1" applyProtection="1">
      <alignment vertical="center"/>
    </xf>
    <xf numFmtId="0" fontId="19" fillId="0" borderId="21" xfId="0" applyFont="1" applyBorder="1" applyAlignment="1" applyProtection="1">
      <alignment vertical="center"/>
    </xf>
    <xf numFmtId="0" fontId="20" fillId="0" borderId="21" xfId="0" applyFont="1" applyBorder="1" applyAlignment="1" applyProtection="1">
      <alignment vertical="center"/>
    </xf>
    <xf numFmtId="0" fontId="21" fillId="0" borderId="24" xfId="0" applyFont="1" applyBorder="1" applyAlignment="1" applyProtection="1">
      <alignment vertical="center"/>
    </xf>
    <xf numFmtId="0" fontId="22" fillId="0" borderId="24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center"/>
    </xf>
    <xf numFmtId="0" fontId="24" fillId="0" borderId="24" xfId="0" applyFont="1" applyBorder="1" applyAlignment="1" applyProtection="1">
      <alignment vertical="center"/>
    </xf>
    <xf numFmtId="0" fontId="25" fillId="0" borderId="24" xfId="0" applyFont="1" applyBorder="1" applyAlignment="1" applyProtection="1">
      <alignment vertical="center"/>
    </xf>
    <xf numFmtId="0" fontId="26" fillId="0" borderId="24" xfId="0" applyFont="1" applyBorder="1" applyAlignment="1" applyProtection="1">
      <alignment vertical="center"/>
    </xf>
    <xf numFmtId="2" fontId="13" fillId="6" borderId="20" xfId="2" applyNumberFormat="1" applyFont="1" applyFill="1" applyBorder="1" applyAlignment="1">
      <alignment horizontal="center" vertical="center" wrapText="1"/>
    </xf>
    <xf numFmtId="2" fontId="13" fillId="6" borderId="21" xfId="2" applyNumberFormat="1" applyFont="1" applyFill="1" applyBorder="1" applyAlignment="1">
      <alignment horizontal="center" vertical="center" wrapText="1"/>
    </xf>
    <xf numFmtId="2" fontId="13" fillId="6" borderId="22" xfId="2" applyNumberFormat="1" applyFont="1" applyFill="1" applyBorder="1" applyAlignment="1">
      <alignment horizontal="center" vertical="center" wrapText="1"/>
    </xf>
    <xf numFmtId="164" fontId="13" fillId="6" borderId="32" xfId="2" applyNumberFormat="1" applyFont="1" applyFill="1" applyBorder="1" applyAlignment="1">
      <alignment horizontal="center" vertical="center" wrapText="1"/>
    </xf>
    <xf numFmtId="164" fontId="13" fillId="6" borderId="21" xfId="2" applyNumberFormat="1" applyFont="1" applyFill="1" applyBorder="1" applyAlignment="1">
      <alignment horizontal="center" vertical="center" wrapText="1"/>
    </xf>
    <xf numFmtId="164" fontId="13" fillId="6" borderId="31" xfId="2" applyNumberFormat="1" applyFont="1" applyFill="1" applyBorder="1" applyAlignment="1">
      <alignment horizontal="center" vertical="center" wrapText="1"/>
    </xf>
    <xf numFmtId="0" fontId="11" fillId="4" borderId="8" xfId="0" applyFont="1" applyFill="1" applyBorder="1" applyAlignment="1" applyProtection="1">
      <alignment horizontal="left" vertical="center"/>
    </xf>
    <xf numFmtId="0" fontId="11" fillId="4" borderId="9" xfId="0" applyFont="1" applyFill="1" applyBorder="1" applyAlignment="1" applyProtection="1">
      <alignment horizontal="left" vertical="center"/>
    </xf>
    <xf numFmtId="0" fontId="11" fillId="4" borderId="10" xfId="0" applyFont="1" applyFill="1" applyBorder="1" applyAlignment="1" applyProtection="1">
      <alignment horizontal="left" vertical="center"/>
    </xf>
    <xf numFmtId="2" fontId="13" fillId="6" borderId="28" xfId="2" applyNumberFormat="1" applyFont="1" applyFill="1" applyBorder="1" applyAlignment="1" applyProtection="1">
      <alignment horizontal="center" vertical="center" wrapText="1"/>
    </xf>
    <xf numFmtId="2" fontId="13" fillId="6" borderId="29" xfId="2" applyNumberFormat="1" applyFont="1" applyFill="1" applyBorder="1" applyAlignment="1" applyProtection="1">
      <alignment horizontal="center" vertical="center" wrapText="1"/>
    </xf>
    <xf numFmtId="2" fontId="13" fillId="6" borderId="30" xfId="2" applyNumberFormat="1" applyFont="1" applyFill="1" applyBorder="1" applyAlignment="1" applyProtection="1">
      <alignment horizontal="center" vertical="center" wrapText="1"/>
    </xf>
    <xf numFmtId="164" fontId="13" fillId="6" borderId="28" xfId="2" applyNumberFormat="1" applyFont="1" applyFill="1" applyBorder="1" applyAlignment="1">
      <alignment horizontal="center" vertical="center" wrapText="1"/>
    </xf>
    <xf numFmtId="164" fontId="13" fillId="6" borderId="29" xfId="2" applyNumberFormat="1" applyFont="1" applyFill="1" applyBorder="1" applyAlignment="1">
      <alignment horizontal="center" vertical="center" wrapText="1"/>
    </xf>
    <xf numFmtId="164" fontId="13" fillId="6" borderId="30" xfId="2" applyNumberFormat="1" applyFont="1" applyFill="1" applyBorder="1" applyAlignment="1">
      <alignment horizontal="center" vertical="center" wrapText="1"/>
    </xf>
    <xf numFmtId="165" fontId="13" fillId="6" borderId="28" xfId="2" applyNumberFormat="1" applyFont="1" applyFill="1" applyBorder="1" applyAlignment="1" applyProtection="1">
      <alignment horizontal="center" vertical="center" wrapText="1"/>
    </xf>
    <xf numFmtId="165" fontId="13" fillId="6" borderId="29" xfId="2" applyNumberFormat="1" applyFont="1" applyFill="1" applyBorder="1" applyAlignment="1" applyProtection="1">
      <alignment horizontal="center" vertical="center" wrapText="1"/>
    </xf>
    <xf numFmtId="165" fontId="13" fillId="6" borderId="30" xfId="2" applyNumberFormat="1" applyFont="1" applyFill="1" applyBorder="1" applyAlignment="1" applyProtection="1">
      <alignment horizontal="center" vertical="center" wrapText="1"/>
    </xf>
    <xf numFmtId="2" fontId="13" fillId="6" borderId="32" xfId="2" applyNumberFormat="1" applyFont="1" applyFill="1" applyBorder="1" applyAlignment="1">
      <alignment horizontal="center" vertical="center" wrapText="1"/>
    </xf>
    <xf numFmtId="2" fontId="13" fillId="6" borderId="31" xfId="2" applyNumberFormat="1" applyFont="1" applyFill="1" applyBorder="1" applyAlignment="1">
      <alignment horizontal="center" vertical="center" wrapText="1"/>
    </xf>
    <xf numFmtId="0" fontId="11" fillId="5" borderId="11" xfId="0" applyFont="1" applyFill="1" applyBorder="1" applyAlignment="1" applyProtection="1">
      <alignment horizontal="left" vertical="center"/>
    </xf>
    <xf numFmtId="0" fontId="11" fillId="5" borderId="12" xfId="0" applyFont="1" applyFill="1" applyBorder="1" applyAlignment="1" applyProtection="1">
      <alignment horizontal="left" vertical="center"/>
    </xf>
    <xf numFmtId="0" fontId="11" fillId="5" borderId="13" xfId="0" applyFont="1" applyFill="1" applyBorder="1" applyAlignment="1" applyProtection="1">
      <alignment horizontal="left" vertical="center"/>
    </xf>
    <xf numFmtId="164" fontId="13" fillId="6" borderId="28" xfId="2" applyNumberFormat="1" applyFont="1" applyFill="1" applyBorder="1" applyAlignment="1" applyProtection="1">
      <alignment horizontal="center" vertical="center" wrapText="1"/>
    </xf>
    <xf numFmtId="164" fontId="13" fillId="6" borderId="29" xfId="2" applyNumberFormat="1" applyFont="1" applyFill="1" applyBorder="1" applyAlignment="1" applyProtection="1">
      <alignment horizontal="center" vertical="center" wrapText="1"/>
    </xf>
    <xf numFmtId="164" fontId="13" fillId="6" borderId="30" xfId="2" applyNumberFormat="1" applyFont="1" applyFill="1" applyBorder="1" applyAlignment="1" applyProtection="1">
      <alignment horizontal="center" vertical="center" wrapText="1"/>
    </xf>
    <xf numFmtId="2" fontId="13" fillId="6" borderId="14" xfId="2" applyNumberFormat="1" applyFont="1" applyFill="1" applyBorder="1" applyAlignment="1">
      <alignment horizontal="center" vertical="center" wrapText="1"/>
    </xf>
    <xf numFmtId="2" fontId="13" fillId="6" borderId="15" xfId="2" applyNumberFormat="1" applyFont="1" applyFill="1" applyBorder="1" applyAlignment="1">
      <alignment horizontal="center" vertical="center" wrapText="1"/>
    </xf>
    <xf numFmtId="2" fontId="13" fillId="6" borderId="16" xfId="2" applyNumberFormat="1" applyFont="1" applyFill="1" applyBorder="1" applyAlignment="1">
      <alignment horizontal="center" vertical="center" wrapText="1"/>
    </xf>
  </cellXfs>
  <cellStyles count="65">
    <cellStyle name="Berekening" xfId="1" builtinId="22" customBuiltin="1"/>
    <cellStyle name="Gevolgde hyperlink" xfId="62" builtinId="9" hidden="1"/>
    <cellStyle name="Gevolgde hyperlink" xfId="60" builtinId="9" hidden="1"/>
    <cellStyle name="Gevolgde hyperlink" xfId="64" builtinId="9" hidden="1"/>
    <cellStyle name="Gevolgde hyperlink" xfId="54" builtinId="9" hidden="1"/>
    <cellStyle name="Gevolgde hyperlink" xfId="50" builtinId="9" hidden="1"/>
    <cellStyle name="Gevolgde hyperlink" xfId="34" builtinId="9" hidden="1"/>
    <cellStyle name="Gevolgde hyperlink" xfId="26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42" builtinId="9" hidden="1"/>
    <cellStyle name="Gevolgde hyperlink" xfId="52" builtinId="9" hidden="1"/>
    <cellStyle name="Gevolgde hyperlink" xfId="40" builtinId="9" hidden="1"/>
    <cellStyle name="Gevolgde hyperlink" xfId="24" builtinId="9" hidden="1"/>
    <cellStyle name="Gevolgde hyperlink" xfId="28" builtinId="9" hidden="1"/>
    <cellStyle name="Gevolgde hyperlink" xfId="30" builtinId="9" hidden="1"/>
    <cellStyle name="Gevolgde hyperlink" xfId="58" builtinId="9" hidden="1"/>
    <cellStyle name="Gevolgde hyperlink" xfId="32" builtinId="9" hidden="1"/>
    <cellStyle name="Gevolgde hyperlink" xfId="22" builtinId="9" hidden="1"/>
    <cellStyle name="Gevolgde hyperlink" xfId="14" builtinId="9" hidden="1"/>
    <cellStyle name="Gevolgde hyperlink" xfId="12" builtinId="9" hidden="1"/>
    <cellStyle name="Gevolgde hyperlink" xfId="56" builtinId="9" hidden="1"/>
    <cellStyle name="Gevolgde hyperlink" xfId="36" builtinId="9" hidden="1"/>
    <cellStyle name="Gevolgde hyperlink" xfId="38" builtinId="9" hidden="1"/>
    <cellStyle name="Gevolgde hyperlink" xfId="44" builtinId="9" hidden="1"/>
    <cellStyle name="Gevolgde hyperlink" xfId="46" builtinId="9" hidden="1"/>
    <cellStyle name="Gevolgde hyperlink" xfId="48" builtinId="9" hidden="1"/>
    <cellStyle name="Gevolgde hyperlink" xfId="4" builtinId="9" hidden="1"/>
    <cellStyle name="Gevolgde hyperlink" xfId="10" builtinId="9" hidden="1"/>
    <cellStyle name="Gevolgde hyperlink" xfId="8" builtinId="9" hidden="1"/>
    <cellStyle name="Gevolgde hyperlink" xfId="6" builtinId="9" hidden="1"/>
    <cellStyle name="Hyperlink" xfId="31" builtinId="8" hidden="1"/>
    <cellStyle name="Hyperlink" xfId="33" builtinId="8" hidden="1"/>
    <cellStyle name="Hyperlink" xfId="53" builtinId="8" hidden="1"/>
    <cellStyle name="Hyperlink" xfId="55" builtinId="8" hidden="1"/>
    <cellStyle name="Hyperlink" xfId="59" builtinId="8" hidden="1"/>
    <cellStyle name="Hyperlink" xfId="51" builtinId="8" hidden="1"/>
    <cellStyle name="Hyperlink" xfId="45" builtinId="8" hidden="1"/>
    <cellStyle name="Hyperlink" xfId="47" builtinId="8" hidden="1"/>
    <cellStyle name="Hyperlink" xfId="43" builtinId="8" hidden="1"/>
    <cellStyle name="Hyperlink" xfId="61" builtinId="8" hidden="1"/>
    <cellStyle name="Hyperlink" xfId="41" builtinId="8" hidden="1"/>
    <cellStyle name="Hyperlink" xfId="3" builtinId="8" hidden="1"/>
    <cellStyle name="Hyperlink" xfId="9" builtinId="8" hidden="1"/>
    <cellStyle name="Hyperlink" xfId="35" builtinId="8" hidden="1"/>
    <cellStyle name="Hyperlink" xfId="63" builtinId="8" hidden="1"/>
    <cellStyle name="Hyperlink" xfId="57" builtinId="8" hidden="1"/>
    <cellStyle name="Hyperlink" xfId="49" builtinId="8" hidden="1"/>
    <cellStyle name="Hyperlink" xfId="19" builtinId="8" hidden="1"/>
    <cellStyle name="Hyperlink" xfId="21" builtinId="8" hidden="1"/>
    <cellStyle name="Hyperlink" xfId="23" builtinId="8" hidden="1"/>
    <cellStyle name="Hyperlink" xfId="29" builtinId="8" hidden="1"/>
    <cellStyle name="Hyperlink" xfId="27" builtinId="8" hidden="1"/>
    <cellStyle name="Hyperlink" xfId="11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9" builtinId="8" hidden="1"/>
    <cellStyle name="Hyperlink" xfId="13" builtinId="8" hidden="1"/>
    <cellStyle name="Hyperlink" xfId="25" builtinId="8" hidden="1"/>
    <cellStyle name="Hyperlink" xfId="37" builtinId="8" hidden="1"/>
    <cellStyle name="Invoer" xfId="2" builtinId="20"/>
    <cellStyle name="Standaard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4" formatCode="0.0"/>
      <fill>
        <patternFill patternType="solid">
          <fgColor indexed="64"/>
          <bgColor theme="5" tint="0.5999938962981048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EA5D8"/>
      <color rgb="FF89C3E5"/>
      <color rgb="FFC4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Catenary Mooring Line Shape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Catenary mooring shape</c:v>
          </c:tx>
          <c:marker>
            <c:symbol val="none"/>
          </c:marker>
          <c:xVal>
            <c:numRef>
              <c:f>'Mooring line catenary'!$T$3:$T$13</c:f>
              <c:numCache>
                <c:formatCode>0.0</c:formatCode>
                <c:ptCount val="11"/>
                <c:pt idx="0">
                  <c:v>0</c:v>
                </c:pt>
                <c:pt idx="1">
                  <c:v>17.071023250858897</c:v>
                </c:pt>
                <c:pt idx="2">
                  <c:v>34.142046501717793</c:v>
                </c:pt>
                <c:pt idx="3">
                  <c:v>51.213069752576679</c:v>
                </c:pt>
                <c:pt idx="4">
                  <c:v>68.284093003435586</c:v>
                </c:pt>
                <c:pt idx="5">
                  <c:v>85.355116254294472</c:v>
                </c:pt>
                <c:pt idx="6">
                  <c:v>102.42613950515336</c:v>
                </c:pt>
                <c:pt idx="7">
                  <c:v>119.49716275601226</c:v>
                </c:pt>
                <c:pt idx="8">
                  <c:v>136.56818600687117</c:v>
                </c:pt>
                <c:pt idx="9">
                  <c:v>153.63920925773004</c:v>
                </c:pt>
                <c:pt idx="10">
                  <c:v>170.71023250858894</c:v>
                </c:pt>
              </c:numCache>
            </c:numRef>
          </c:xVal>
          <c:yVal>
            <c:numRef>
              <c:f>'Mooring line catenary'!$W$3:$W$13</c:f>
              <c:numCache>
                <c:formatCode>General</c:formatCode>
                <c:ptCount val="11"/>
                <c:pt idx="0">
                  <c:v>0</c:v>
                </c:pt>
                <c:pt idx="1">
                  <c:v>0.99942652287785505</c:v>
                </c:pt>
                <c:pt idx="2">
                  <c:v>3.997775542041289</c:v>
                </c:pt>
                <c:pt idx="3">
                  <c:v>8.9952554284311361</c:v>
                </c:pt>
                <c:pt idx="4">
                  <c:v>15.992213531279099</c:v>
                </c:pt>
                <c:pt idx="5">
                  <c:v>24.989136274748681</c:v>
                </c:pt>
                <c:pt idx="6">
                  <c:v>35.986649293170871</c:v>
                </c:pt>
                <c:pt idx="7">
                  <c:v>48.985517605204038</c:v>
                </c:pt>
                <c:pt idx="8">
                  <c:v>63.986645826784986</c:v>
                </c:pt>
                <c:pt idx="9">
                  <c:v>80.991078423138234</c:v>
                </c:pt>
                <c:pt idx="10" formatCode="0.0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D6-430D-9715-8E9D4A8A9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487879"/>
        <c:axId val="29488647"/>
      </c:scatterChart>
      <c:valAx>
        <c:axId val="29487879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Horizontal distance [m]</a:t>
                </a:r>
              </a:p>
            </c:rich>
          </c:tx>
          <c:overlay val="0"/>
        </c:title>
        <c:numFmt formatCode="0.0" sourceLinked="1"/>
        <c:majorTickMark val="out"/>
        <c:minorTickMark val="in"/>
        <c:tickLblPos val="nextTo"/>
        <c:crossAx val="29488647"/>
        <c:crosses val="autoZero"/>
        <c:crossBetween val="midCat"/>
      </c:valAx>
      <c:valAx>
        <c:axId val="29488647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nl-NL"/>
                  <a:t>Distance from seabed [m]</a:t>
                </a:r>
              </a:p>
            </c:rich>
          </c:tx>
          <c:overlay val="0"/>
        </c:title>
        <c:numFmt formatCode="General" sourceLinked="1"/>
        <c:majorTickMark val="out"/>
        <c:minorTickMark val="in"/>
        <c:tickLblPos val="nextTo"/>
        <c:crossAx val="29487879"/>
        <c:crosses val="autoZero"/>
        <c:crossBetween val="midCat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32</xdr:row>
      <xdr:rowOff>9525</xdr:rowOff>
    </xdr:from>
    <xdr:to>
      <xdr:col>15</xdr:col>
      <xdr:colOff>85725</xdr:colOff>
      <xdr:row>32</xdr:row>
      <xdr:rowOff>2771775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R2:W13" totalsRowShown="0" headerRowDxfId="7" dataDxfId="6">
  <autoFilter ref="R2:W13" xr:uid="{00000000-0009-0000-0100-000001000000}"/>
  <tableColumns count="6">
    <tableColumn id="1" xr3:uid="{00000000-0010-0000-0000-000001000000}" name="node" dataDxfId="5"/>
    <tableColumn id="2" xr3:uid="{00000000-0010-0000-0000-000002000000}" name="factor" dataDxfId="4">
      <calculatedColumnFormula>R3/10</calculatedColumnFormula>
    </tableColumn>
    <tableColumn id="3" xr3:uid="{00000000-0010-0000-0000-000003000000}" name="hor - x" dataDxfId="3"/>
    <tableColumn id="4" xr3:uid="{00000000-0010-0000-0000-000004000000}" name="Column1" dataDxfId="2"/>
    <tableColumn id="5" xr3:uid="{00000000-0010-0000-0000-000005000000}" name="factor2" dataDxfId="1">
      <calculatedColumnFormula>(-1/$I$30)*LN(COS(S3*$I$30))</calculatedColumnFormula>
    </tableColumn>
    <tableColumn id="6" xr3:uid="{00000000-0010-0000-0000-000006000000}" name="vert - y" dataDxfId="0"/>
  </tableColumns>
  <tableStyleInfo name="TableStyleMedium25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Metro">
      <a:majorFont>
        <a:latin typeface="Consolas"/>
        <a:ea typeface=""/>
        <a:cs typeface=""/>
        <a:font script="Jpan" typeface="HG丸ｺﾞｼｯｸM-PRO"/>
        <a:font script="Hang" typeface="HY중고딕"/>
        <a:font script="Hans" typeface="华文楷体"/>
        <a:font script="Hant" typeface="新細明體"/>
        <a:font script="Arab" typeface="Tahoma"/>
        <a:font script="Hebr" typeface="Levenim MT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맑은 고딕"/>
        <a:font script="Hans" typeface="宋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X66"/>
  <sheetViews>
    <sheetView showGridLines="0" tabSelected="1" topLeftCell="A5" zoomScale="115" zoomScaleNormal="115" zoomScalePageLayoutView="115" workbookViewId="0">
      <selection activeCell="T30" sqref="T30"/>
    </sheetView>
  </sheetViews>
  <sheetFormatPr defaultColWidth="9" defaultRowHeight="14.1"/>
  <cols>
    <col min="1" max="3" width="3.625" style="1" customWidth="1"/>
    <col min="4" max="4" width="1.375" style="1" customWidth="1"/>
    <col min="5" max="5" width="42.375" style="1" customWidth="1"/>
    <col min="6" max="6" width="1.875" style="1" customWidth="1"/>
    <col min="7" max="7" width="2.375" style="1" customWidth="1"/>
    <col min="8" max="8" width="1.625" style="1" customWidth="1"/>
    <col min="9" max="9" width="4.375" style="1" customWidth="1"/>
    <col min="10" max="13" width="2.625" style="1" customWidth="1"/>
    <col min="14" max="14" width="1.875" style="1" customWidth="1"/>
    <col min="15" max="15" width="3.375" style="1" customWidth="1"/>
    <col min="16" max="16" width="1.375" style="1" customWidth="1"/>
    <col min="17" max="17" width="3.375" style="1" customWidth="1"/>
    <col min="18" max="18" width="9.375" style="1" bestFit="1" customWidth="1"/>
    <col min="19" max="19" width="10.125" style="1" bestFit="1" customWidth="1"/>
    <col min="20" max="20" width="10.875" style="1" bestFit="1" customWidth="1"/>
    <col min="21" max="21" width="2.5" style="1" customWidth="1"/>
    <col min="22" max="22" width="12" style="1" customWidth="1"/>
    <col min="23" max="23" width="12" style="1" bestFit="1" customWidth="1"/>
    <col min="24" max="16384" width="9" style="1"/>
  </cols>
  <sheetData>
    <row r="2" spans="4:24" ht="15">
      <c r="R2" s="1" t="s">
        <v>0</v>
      </c>
      <c r="S2" s="1" t="s">
        <v>1</v>
      </c>
      <c r="T2" s="1" t="s">
        <v>2</v>
      </c>
      <c r="U2" s="1" t="s">
        <v>3</v>
      </c>
      <c r="V2" s="1" t="s">
        <v>4</v>
      </c>
      <c r="W2" s="1" t="s">
        <v>5</v>
      </c>
    </row>
    <row r="3" spans="4:24" ht="15">
      <c r="D3" s="1" t="s">
        <v>6</v>
      </c>
      <c r="R3" s="1">
        <v>0</v>
      </c>
      <c r="S3" s="1">
        <f>R3/10</f>
        <v>0</v>
      </c>
      <c r="T3" s="15">
        <f t="shared" ref="T3:T12" si="0">$T$13*S3</f>
        <v>0</v>
      </c>
      <c r="V3" s="1">
        <f>(-1/$I$30)*LN(COS(S3*$I$30))</f>
        <v>0</v>
      </c>
      <c r="W3" s="16">
        <f t="shared" ref="W3:W12" si="1">V3*$W$13/$V$13</f>
        <v>0</v>
      </c>
    </row>
    <row r="4" spans="4:24" ht="15">
      <c r="R4" s="1">
        <v>1</v>
      </c>
      <c r="S4" s="1">
        <f t="shared" ref="S4:S13" si="2">R4/10</f>
        <v>0.1</v>
      </c>
      <c r="T4" s="15">
        <f t="shared" si="0"/>
        <v>17.071023250858897</v>
      </c>
      <c r="V4" s="1">
        <f>(-1/$I$30)*LN(COS(S4*$I$30))</f>
        <v>2.9472101241223407E-4</v>
      </c>
      <c r="W4" s="16">
        <f t="shared" si="1"/>
        <v>0.99942652287785505</v>
      </c>
    </row>
    <row r="5" spans="4:24" ht="15">
      <c r="R5" s="1">
        <v>2</v>
      </c>
      <c r="S5" s="1">
        <f t="shared" si="2"/>
        <v>0.2</v>
      </c>
      <c r="T5" s="15">
        <f t="shared" si="0"/>
        <v>34.142046501717793</v>
      </c>
      <c r="V5" s="1">
        <f>(-1/$I$30)*LN(COS(S5*$I$30))</f>
        <v>1.1789045299243812E-3</v>
      </c>
      <c r="W5" s="16">
        <f t="shared" si="1"/>
        <v>3.997775542041289</v>
      </c>
    </row>
    <row r="6" spans="4:24" ht="15">
      <c r="R6" s="1">
        <v>3</v>
      </c>
      <c r="S6" s="1">
        <f t="shared" si="2"/>
        <v>0.3</v>
      </c>
      <c r="T6" s="15">
        <f t="shared" si="0"/>
        <v>51.213069752576679</v>
      </c>
      <c r="V6" s="1">
        <f>(-1/$I$30)*LN(COS(S6*$I$30))</f>
        <v>2.6526119990692622E-3</v>
      </c>
      <c r="W6" s="16">
        <f t="shared" si="1"/>
        <v>8.9952554284311361</v>
      </c>
    </row>
    <row r="7" spans="4:24" ht="15">
      <c r="R7" s="1">
        <v>4</v>
      </c>
      <c r="S7" s="1">
        <f t="shared" si="2"/>
        <v>0.4</v>
      </c>
      <c r="T7" s="15">
        <f t="shared" si="0"/>
        <v>68.284093003435586</v>
      </c>
      <c r="V7" s="1">
        <f>(-1/$I$30)*LN(COS(S7*$I$30))</f>
        <v>4.7159458497052853E-3</v>
      </c>
      <c r="W7" s="16">
        <f t="shared" si="1"/>
        <v>15.992213531279099</v>
      </c>
    </row>
    <row r="8" spans="4:24" ht="15">
      <c r="R8" s="1">
        <v>5</v>
      </c>
      <c r="S8" s="1">
        <f t="shared" si="2"/>
        <v>0.5</v>
      </c>
      <c r="T8" s="15">
        <f t="shared" si="0"/>
        <v>85.355116254294472</v>
      </c>
      <c r="V8" s="1">
        <f>(-1/$I$30)*LN(COS(S8*$I$30))</f>
        <v>7.3690495235149032E-3</v>
      </c>
      <c r="W8" s="16">
        <f t="shared" si="1"/>
        <v>24.989136274748681</v>
      </c>
    </row>
    <row r="9" spans="4:24" ht="15">
      <c r="R9" s="1">
        <v>6</v>
      </c>
      <c r="S9" s="1">
        <f t="shared" si="2"/>
        <v>0.6</v>
      </c>
      <c r="T9" s="15">
        <f t="shared" si="0"/>
        <v>102.42613950515336</v>
      </c>
      <c r="V9" s="1">
        <f>(-1/$I$30)*LN(COS(S9*$I$30))</f>
        <v>1.0612107513884281E-2</v>
      </c>
      <c r="W9" s="16">
        <f t="shared" si="1"/>
        <v>35.986649293170871</v>
      </c>
    </row>
    <row r="10" spans="4:24" ht="15">
      <c r="R10" s="1">
        <v>7</v>
      </c>
      <c r="S10" s="1">
        <f t="shared" si="2"/>
        <v>0.7</v>
      </c>
      <c r="T10" s="15">
        <f t="shared" si="0"/>
        <v>119.49716275601226</v>
      </c>
      <c r="V10" s="1">
        <f>(-1/$I$30)*LN(COS(S10*$I$30))</f>
        <v>1.4445345417261331E-2</v>
      </c>
      <c r="W10" s="16">
        <f t="shared" si="1"/>
        <v>48.985517605204038</v>
      </c>
    </row>
    <row r="11" spans="4:24" ht="15">
      <c r="R11" s="1">
        <v>8</v>
      </c>
      <c r="S11" s="1">
        <f t="shared" si="2"/>
        <v>0.8</v>
      </c>
      <c r="T11" s="15">
        <f t="shared" si="0"/>
        <v>136.56818600687117</v>
      </c>
      <c r="V11" s="1">
        <f>(-1/$I$30)*LN(COS(S11*$I$30))</f>
        <v>1.8869029995952868E-2</v>
      </c>
      <c r="W11" s="16">
        <f t="shared" si="1"/>
        <v>63.986645826784986</v>
      </c>
    </row>
    <row r="12" spans="4:24" ht="15">
      <c r="R12" s="1">
        <v>9</v>
      </c>
      <c r="S12" s="1">
        <f t="shared" si="2"/>
        <v>0.9</v>
      </c>
      <c r="T12" s="15">
        <f t="shared" si="0"/>
        <v>153.63920925773004</v>
      </c>
      <c r="V12" s="1">
        <f>(-1/$I$30)*LN(COS(S12*$I$30))</f>
        <v>2.3883469252439671E-2</v>
      </c>
      <c r="W12" s="16">
        <f t="shared" si="1"/>
        <v>80.991078423138234</v>
      </c>
    </row>
    <row r="13" spans="4:24" ht="15">
      <c r="R13" s="1">
        <v>10</v>
      </c>
      <c r="S13" s="1">
        <f t="shared" si="2"/>
        <v>1</v>
      </c>
      <c r="T13" s="15">
        <f>I24</f>
        <v>170.71023250858894</v>
      </c>
      <c r="V13" s="1">
        <f>(-1/$I$30)*LN(COS(S13*$I$30))</f>
        <v>2.9489012515255552E-2</v>
      </c>
      <c r="W13" s="17">
        <f>I18</f>
        <v>100</v>
      </c>
    </row>
    <row r="14" spans="4:24" ht="15">
      <c r="T14" s="6"/>
      <c r="W14" s="5"/>
    </row>
    <row r="15" spans="4:24" ht="17.100000000000001" customHeight="1">
      <c r="G15" s="10"/>
      <c r="H15" s="10" t="s">
        <v>7</v>
      </c>
      <c r="I15" s="11"/>
      <c r="J15" s="11"/>
      <c r="K15" s="11"/>
      <c r="L15" s="11"/>
      <c r="M15" s="11"/>
      <c r="N15" s="11"/>
      <c r="O15" s="11"/>
      <c r="P15" s="12"/>
      <c r="T15" s="6"/>
      <c r="W15" s="5"/>
    </row>
    <row r="16" spans="4:24" ht="6" customHeight="1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U16" s="6"/>
      <c r="X16" s="5"/>
    </row>
    <row r="17" spans="1:17" ht="13.35" customHeight="1">
      <c r="A17" s="2"/>
      <c r="B17" s="2"/>
      <c r="C17" s="2"/>
      <c r="D17" s="48" t="s">
        <v>8</v>
      </c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  <c r="Q17" s="2"/>
    </row>
    <row r="18" spans="1:17" s="8" customFormat="1" ht="24" customHeight="1">
      <c r="A18" s="7"/>
      <c r="B18" s="7"/>
      <c r="C18" s="7"/>
      <c r="D18" s="39"/>
      <c r="E18" s="42" t="s">
        <v>9</v>
      </c>
      <c r="F18" s="43"/>
      <c r="G18" s="57" t="s">
        <v>10</v>
      </c>
      <c r="H18" s="36"/>
      <c r="I18" s="66">
        <v>100</v>
      </c>
      <c r="J18" s="67"/>
      <c r="K18" s="67"/>
      <c r="L18" s="67"/>
      <c r="M18" s="68"/>
      <c r="N18" s="37"/>
      <c r="O18" s="38" t="s">
        <v>11</v>
      </c>
      <c r="P18" s="45"/>
      <c r="Q18" s="7"/>
    </row>
    <row r="19" spans="1:17" s="8" customFormat="1" ht="24" customHeight="1">
      <c r="A19" s="7"/>
      <c r="B19" s="7"/>
      <c r="C19" s="7"/>
      <c r="D19" s="39"/>
      <c r="E19" s="41" t="s">
        <v>12</v>
      </c>
      <c r="F19" s="43"/>
      <c r="G19" s="58" t="s">
        <v>13</v>
      </c>
      <c r="H19" s="36"/>
      <c r="I19" s="69">
        <v>500</v>
      </c>
      <c r="J19" s="70"/>
      <c r="K19" s="70"/>
      <c r="L19" s="70"/>
      <c r="M19" s="71"/>
      <c r="N19" s="37"/>
      <c r="O19" s="38" t="s">
        <v>14</v>
      </c>
      <c r="P19" s="27"/>
      <c r="Q19" s="7"/>
    </row>
    <row r="20" spans="1:17" s="8" customFormat="1" ht="24" customHeight="1">
      <c r="A20" s="7"/>
      <c r="B20" s="7"/>
      <c r="C20" s="7"/>
      <c r="D20" s="39"/>
      <c r="E20" s="41" t="s">
        <v>15</v>
      </c>
      <c r="F20" s="43"/>
      <c r="G20" s="54" t="s">
        <v>16</v>
      </c>
      <c r="H20" s="36"/>
      <c r="I20" s="84">
        <v>0.6</v>
      </c>
      <c r="J20" s="67"/>
      <c r="K20" s="67"/>
      <c r="L20" s="67"/>
      <c r="M20" s="85"/>
      <c r="N20" s="37"/>
      <c r="O20" s="38" t="s">
        <v>11</v>
      </c>
      <c r="P20" s="27"/>
      <c r="Q20" s="7"/>
    </row>
    <row r="21" spans="1:17" s="8" customFormat="1" ht="24" customHeight="1">
      <c r="A21" s="7"/>
      <c r="B21" s="7"/>
      <c r="C21" s="7"/>
      <c r="D21" s="40"/>
      <c r="E21" s="41" t="s">
        <v>17</v>
      </c>
      <c r="F21" s="43"/>
      <c r="G21" s="59" t="s">
        <v>18</v>
      </c>
      <c r="H21" s="36"/>
      <c r="I21" s="69">
        <v>6.8</v>
      </c>
      <c r="J21" s="70"/>
      <c r="K21" s="70"/>
      <c r="L21" s="70"/>
      <c r="M21" s="71"/>
      <c r="N21" s="37"/>
      <c r="O21" s="38" t="s">
        <v>19</v>
      </c>
      <c r="P21" s="46"/>
      <c r="Q21" s="7"/>
    </row>
    <row r="22" spans="1:17" s="8" customFormat="1" ht="3" customHeight="1">
      <c r="A22" s="7"/>
      <c r="B22" s="7"/>
      <c r="C22" s="7"/>
      <c r="D22" s="13"/>
      <c r="E22" s="13"/>
      <c r="F22" s="13"/>
      <c r="G22" s="55"/>
      <c r="H22" s="13"/>
      <c r="I22" s="51"/>
      <c r="J22" s="51"/>
      <c r="K22" s="51"/>
      <c r="L22" s="51"/>
      <c r="M22" s="51"/>
      <c r="N22" s="14"/>
      <c r="O22" s="14"/>
      <c r="P22" s="13"/>
      <c r="Q22" s="7"/>
    </row>
    <row r="23" spans="1:17" s="8" customFormat="1" ht="13.35" customHeight="1">
      <c r="A23" s="7"/>
      <c r="B23" s="7"/>
      <c r="C23" s="7"/>
      <c r="D23" s="21" t="s">
        <v>20</v>
      </c>
      <c r="E23" s="22"/>
      <c r="F23" s="22"/>
      <c r="G23" s="56"/>
      <c r="H23" s="22"/>
      <c r="I23" s="52"/>
      <c r="J23" s="52"/>
      <c r="K23" s="52"/>
      <c r="L23" s="52"/>
      <c r="M23" s="52"/>
      <c r="N23" s="26"/>
      <c r="O23" s="26"/>
      <c r="P23" s="23"/>
      <c r="Q23" s="9"/>
    </row>
    <row r="24" spans="1:17" s="8" customFormat="1" ht="24" customHeight="1">
      <c r="A24" s="7"/>
      <c r="B24" s="7"/>
      <c r="C24" s="7"/>
      <c r="D24" s="24"/>
      <c r="E24" s="34" t="s">
        <v>21</v>
      </c>
      <c r="F24" s="29"/>
      <c r="G24" s="60" t="s">
        <v>22</v>
      </c>
      <c r="H24" s="30"/>
      <c r="I24" s="75">
        <f>IFERROR(((I19/I27)-I18)*LN((I29+(I19/I27))/((I19/I27)-I18)),"enter correct input parameters")</f>
        <v>170.71023250858894</v>
      </c>
      <c r="J24" s="76"/>
      <c r="K24" s="76"/>
      <c r="L24" s="76"/>
      <c r="M24" s="77"/>
      <c r="N24" s="31"/>
      <c r="O24" s="32" t="s">
        <v>11</v>
      </c>
      <c r="P24" s="18"/>
      <c r="Q24" s="7"/>
    </row>
    <row r="25" spans="1:17" s="8" customFormat="1" ht="24" customHeight="1">
      <c r="A25" s="7"/>
      <c r="B25" s="7"/>
      <c r="C25" s="7"/>
      <c r="D25" s="24"/>
      <c r="E25" s="34" t="s">
        <v>23</v>
      </c>
      <c r="F25" s="29"/>
      <c r="G25" s="61" t="s">
        <v>24</v>
      </c>
      <c r="H25" s="30"/>
      <c r="I25" s="89">
        <f>IFERROR(I27*I29,"enter correct input parameters")</f>
        <v>394.08052386749495</v>
      </c>
      <c r="J25" s="90"/>
      <c r="K25" s="90"/>
      <c r="L25" s="90"/>
      <c r="M25" s="91"/>
      <c r="N25" s="31"/>
      <c r="O25" s="32" t="s">
        <v>14</v>
      </c>
      <c r="P25" s="18"/>
      <c r="Q25" s="7"/>
    </row>
    <row r="26" spans="1:17" s="8" customFormat="1" ht="24" customHeight="1">
      <c r="A26" s="7"/>
      <c r="B26" s="7"/>
      <c r="C26" s="7"/>
      <c r="D26" s="24"/>
      <c r="E26" s="28" t="s">
        <v>25</v>
      </c>
      <c r="F26" s="19"/>
      <c r="G26" s="62" t="s">
        <v>26</v>
      </c>
      <c r="H26" s="20"/>
      <c r="I26" s="92">
        <f>IFERROR((I20/2)^2*PI(),"enter correct input parameters")</f>
        <v>0.28274333882308139</v>
      </c>
      <c r="J26" s="93"/>
      <c r="K26" s="93"/>
      <c r="L26" s="93"/>
      <c r="M26" s="94"/>
      <c r="N26" s="25"/>
      <c r="O26" s="25" t="s">
        <v>27</v>
      </c>
      <c r="P26" s="18"/>
      <c r="Q26" s="7"/>
    </row>
    <row r="27" spans="1:17" s="8" customFormat="1" ht="24" customHeight="1">
      <c r="A27" s="7"/>
      <c r="B27" s="7"/>
      <c r="C27" s="7"/>
      <c r="D27" s="24"/>
      <c r="E27" s="47" t="s">
        <v>28</v>
      </c>
      <c r="F27" s="35"/>
      <c r="G27" s="54" t="s">
        <v>29</v>
      </c>
      <c r="H27" s="36"/>
      <c r="I27" s="84">
        <f>IFERROR(I21*I26,"enter correct input parameters")</f>
        <v>1.9226547039969535</v>
      </c>
      <c r="J27" s="67"/>
      <c r="K27" s="67"/>
      <c r="L27" s="67"/>
      <c r="M27" s="85"/>
      <c r="N27" s="37"/>
      <c r="O27" s="37" t="s">
        <v>30</v>
      </c>
      <c r="P27" s="18"/>
      <c r="Q27" s="7"/>
    </row>
    <row r="28" spans="1:17" s="8" customFormat="1" ht="24" customHeight="1">
      <c r="A28" s="7"/>
      <c r="B28" s="7"/>
      <c r="C28" s="7"/>
      <c r="D28" s="24"/>
      <c r="E28" s="34" t="s">
        <v>31</v>
      </c>
      <c r="F28" s="29"/>
      <c r="G28" s="63" t="s">
        <v>32</v>
      </c>
      <c r="H28" s="30"/>
      <c r="I28" s="78">
        <f>IFERROR(I19*I24/SQRT(I29^2+I24^2),"enter correct input parameters")</f>
        <v>319.98654781001125</v>
      </c>
      <c r="J28" s="79"/>
      <c r="K28" s="79"/>
      <c r="L28" s="79"/>
      <c r="M28" s="80"/>
      <c r="N28" s="31"/>
      <c r="O28" s="32" t="s">
        <v>14</v>
      </c>
      <c r="P28" s="18"/>
      <c r="Q28" s="7"/>
    </row>
    <row r="29" spans="1:17" s="8" customFormat="1" ht="24" customHeight="1">
      <c r="A29" s="7"/>
      <c r="B29" s="7"/>
      <c r="C29" s="7"/>
      <c r="D29" s="24"/>
      <c r="E29" s="34" t="s">
        <v>33</v>
      </c>
      <c r="F29" s="29"/>
      <c r="G29" s="64" t="s">
        <v>34</v>
      </c>
      <c r="H29" s="30"/>
      <c r="I29" s="75">
        <f>IFERROR(SQRT(I18*(2*I19/I27-I18)),"enter correct input parameters")</f>
        <v>204.96687369201129</v>
      </c>
      <c r="J29" s="76"/>
      <c r="K29" s="76"/>
      <c r="L29" s="76"/>
      <c r="M29" s="77"/>
      <c r="N29" s="31"/>
      <c r="O29" s="32" t="s">
        <v>11</v>
      </c>
      <c r="P29" s="18"/>
      <c r="Q29" s="7"/>
    </row>
    <row r="30" spans="1:17" s="8" customFormat="1" ht="24" customHeight="1">
      <c r="A30" s="7"/>
      <c r="B30" s="7"/>
      <c r="C30" s="7"/>
      <c r="D30" s="44"/>
      <c r="E30" s="34" t="s">
        <v>35</v>
      </c>
      <c r="F30" s="29"/>
      <c r="G30" s="65" t="s">
        <v>36</v>
      </c>
      <c r="H30" s="30"/>
      <c r="I30" s="81">
        <f>((I21:M21)*(I26:M26)*9.81)/(I28:M28)</f>
        <v>5.8943861156965843E-2</v>
      </c>
      <c r="J30" s="82"/>
      <c r="K30" s="82"/>
      <c r="L30" s="82"/>
      <c r="M30" s="83"/>
      <c r="N30" s="31"/>
      <c r="O30" s="32" t="s">
        <v>37</v>
      </c>
      <c r="P30" s="33"/>
      <c r="Q30" s="7"/>
    </row>
    <row r="31" spans="1:17" ht="3" customHeight="1">
      <c r="A31" s="2"/>
      <c r="B31" s="2"/>
      <c r="C31" s="2"/>
      <c r="D31" s="13"/>
      <c r="E31" s="13"/>
      <c r="F31" s="13"/>
      <c r="G31" s="13"/>
      <c r="H31" s="13"/>
      <c r="I31" s="53"/>
      <c r="J31" s="53"/>
      <c r="K31" s="53"/>
      <c r="L31" s="53"/>
      <c r="M31" s="53"/>
      <c r="N31" s="13"/>
      <c r="O31" s="13"/>
      <c r="P31" s="13"/>
      <c r="Q31" s="2"/>
    </row>
    <row r="32" spans="1:17" ht="13.35" customHeight="1">
      <c r="A32" s="2"/>
      <c r="B32" s="2"/>
      <c r="C32" s="2"/>
      <c r="D32" s="86" t="s">
        <v>38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8"/>
      <c r="Q32" s="2"/>
    </row>
    <row r="33" spans="4:23" ht="221.45" customHeight="1">
      <c r="D33" s="72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  <c r="Q33" s="3"/>
    </row>
    <row r="36" spans="4:23" ht="15"/>
    <row r="37" spans="4:23" ht="15"/>
    <row r="38" spans="4:23" ht="15"/>
    <row r="39" spans="4:23" ht="15"/>
    <row r="40" spans="4:23" ht="15"/>
    <row r="41" spans="4:23" ht="15"/>
    <row r="42" spans="4:23" ht="15">
      <c r="W42" s="4"/>
    </row>
    <row r="43" spans="4:23" ht="15"/>
    <row r="44" spans="4:23" ht="15"/>
    <row r="45" spans="4:23" ht="15"/>
    <row r="46" spans="4:23" ht="15"/>
    <row r="47" spans="4:23" ht="15"/>
    <row r="48" spans="4:23" ht="15"/>
    <row r="54" spans="23:23" ht="15">
      <c r="W54" s="4"/>
    </row>
    <row r="57" spans="23:23" ht="15"/>
    <row r="58" spans="23:23" ht="15"/>
    <row r="60" spans="23:23" ht="15"/>
    <row r="63" spans="23:23" ht="15"/>
    <row r="66" ht="15"/>
  </sheetData>
  <protectedRanges>
    <protectedRange password="C652" sqref="G18:G21 D31:G32 D18 D19:E21 H31:Q32 D33:P33 H18:Q18 H19:Q19 H20:Q20 D17:Q17 H21:Q21 D22:Q23 H24:Q24 H25:Q25 H26:Q26 H27:Q27 H28:Q28 A31:C32 E24:G30 H29:Q29 A17:C30 H30:Q30" name="variables"/>
  </protectedRanges>
  <dataConsolidate/>
  <mergeCells count="13">
    <mergeCell ref="I18:M18"/>
    <mergeCell ref="I19:M19"/>
    <mergeCell ref="I21:M21"/>
    <mergeCell ref="D33:P33"/>
    <mergeCell ref="I29:M29"/>
    <mergeCell ref="I28:M28"/>
    <mergeCell ref="I30:M30"/>
    <mergeCell ref="I20:M20"/>
    <mergeCell ref="D32:P32"/>
    <mergeCell ref="I27:M27"/>
    <mergeCell ref="I24:M24"/>
    <mergeCell ref="I25:M25"/>
    <mergeCell ref="I26:M26"/>
  </mergeCells>
  <pageMargins left="0.7" right="0.7" top="0.75" bottom="0.75" header="0.3" footer="0.3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Boaz Dubbeldam</cp:lastModifiedBy>
  <cp:revision/>
  <dcterms:created xsi:type="dcterms:W3CDTF">2010-09-20T08:58:22Z</dcterms:created>
  <dcterms:modified xsi:type="dcterms:W3CDTF">2020-11-18T10:14:12Z</dcterms:modified>
  <cp:category/>
  <cp:contentStatus/>
</cp:coreProperties>
</file>