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anvliet\Desktop\Prive\24 uurs\"/>
    </mc:Choice>
  </mc:AlternateContent>
  <xr:revisionPtr revIDLastSave="0" documentId="13_ncr:1_{5F1A8821-8365-4383-9954-1A2D3A7074C2}" xr6:coauthVersionLast="47" xr6:coauthVersionMax="47" xr10:uidLastSave="{00000000-0000-0000-0000-000000000000}"/>
  <bookViews>
    <workbookView xWindow="-108" yWindow="-108" windowWidth="23256" windowHeight="12576" activeTab="3" xr2:uid="{97F45E74-4DC3-4BEA-9F55-EC4B00DDBE2E}"/>
  </bookViews>
  <sheets>
    <sheet name="Brondata" sheetId="4" r:id="rId1"/>
    <sheet name="Bewerking" sheetId="1" r:id="rId2"/>
    <sheet name="Vlak Poliar" sheetId="2" r:id="rId3"/>
    <sheet name="WinstVerlies" sheetId="3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D45" i="1"/>
  <c r="E45" i="1"/>
  <c r="F45" i="1"/>
  <c r="G45" i="1"/>
  <c r="H45" i="1"/>
  <c r="I45" i="1"/>
  <c r="J45" i="1"/>
  <c r="K45" i="1"/>
  <c r="L45" i="1"/>
  <c r="M45" i="1"/>
  <c r="N45" i="1"/>
  <c r="O45" i="1"/>
  <c r="B45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B42" i="1"/>
  <c r="C39" i="1"/>
  <c r="D39" i="1"/>
  <c r="E39" i="1"/>
  <c r="F39" i="1"/>
  <c r="G39" i="1"/>
  <c r="G57" i="1" s="1"/>
  <c r="H39" i="1"/>
  <c r="I39" i="1"/>
  <c r="J39" i="1"/>
  <c r="K39" i="1"/>
  <c r="K57" i="1" s="1"/>
  <c r="L39" i="1"/>
  <c r="M39" i="1"/>
  <c r="N39" i="1"/>
  <c r="O39" i="1"/>
  <c r="B39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B37" i="1"/>
  <c r="C33" i="1"/>
  <c r="D33" i="1"/>
  <c r="E33" i="1"/>
  <c r="E63" i="1" s="1"/>
  <c r="F33" i="1"/>
  <c r="G33" i="1"/>
  <c r="H33" i="1"/>
  <c r="I33" i="1"/>
  <c r="I63" i="1" s="1"/>
  <c r="J33" i="1"/>
  <c r="K33" i="1"/>
  <c r="L33" i="1"/>
  <c r="M33" i="1"/>
  <c r="M63" i="1" s="1"/>
  <c r="N33" i="1"/>
  <c r="O33" i="1"/>
  <c r="B33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B30" i="1"/>
  <c r="C27" i="1"/>
  <c r="D27" i="1"/>
  <c r="E27" i="1"/>
  <c r="F27" i="1"/>
  <c r="G27" i="1"/>
  <c r="H27" i="1"/>
  <c r="I27" i="1"/>
  <c r="I57" i="1" s="1"/>
  <c r="J27" i="1"/>
  <c r="K27" i="1"/>
  <c r="L27" i="1"/>
  <c r="M27" i="1"/>
  <c r="N27" i="1"/>
  <c r="O27" i="1"/>
  <c r="B27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B25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B20" i="1"/>
  <c r="O7" i="1"/>
  <c r="O8" i="1"/>
  <c r="O9" i="1"/>
  <c r="O10" i="1"/>
  <c r="O11" i="1"/>
  <c r="O12" i="1"/>
  <c r="O13" i="1"/>
  <c r="O6" i="1"/>
  <c r="M7" i="1"/>
  <c r="M8" i="1"/>
  <c r="M9" i="1"/>
  <c r="M10" i="1"/>
  <c r="M11" i="1"/>
  <c r="M12" i="1"/>
  <c r="M13" i="1"/>
  <c r="M6" i="1"/>
  <c r="K7" i="1"/>
  <c r="K8" i="1"/>
  <c r="K9" i="1"/>
  <c r="K10" i="1"/>
  <c r="K11" i="1"/>
  <c r="K12" i="1"/>
  <c r="K13" i="1"/>
  <c r="K6" i="1"/>
  <c r="I7" i="1"/>
  <c r="I8" i="1"/>
  <c r="I9" i="1"/>
  <c r="I10" i="1"/>
  <c r="I11" i="1"/>
  <c r="I12" i="1"/>
  <c r="I13" i="1"/>
  <c r="I6" i="1"/>
  <c r="G7" i="1"/>
  <c r="G8" i="1"/>
  <c r="G9" i="1"/>
  <c r="G10" i="1"/>
  <c r="G11" i="1"/>
  <c r="G12" i="1"/>
  <c r="G13" i="1"/>
  <c r="G6" i="1"/>
  <c r="E7" i="1"/>
  <c r="E8" i="1"/>
  <c r="E9" i="1"/>
  <c r="E10" i="1"/>
  <c r="E11" i="1"/>
  <c r="E12" i="1"/>
  <c r="E13" i="1"/>
  <c r="E6" i="1"/>
  <c r="C7" i="1"/>
  <c r="C8" i="1"/>
  <c r="C9" i="1"/>
  <c r="C10" i="1"/>
  <c r="C11" i="1"/>
  <c r="C12" i="1"/>
  <c r="C13" i="1"/>
  <c r="C6" i="1"/>
  <c r="N16" i="1"/>
  <c r="N15" i="1"/>
  <c r="L16" i="1"/>
  <c r="L15" i="1"/>
  <c r="J16" i="1"/>
  <c r="J15" i="1"/>
  <c r="H16" i="1"/>
  <c r="H15" i="1"/>
  <c r="F16" i="1"/>
  <c r="F15" i="1"/>
  <c r="D16" i="1"/>
  <c r="D15" i="1"/>
  <c r="B15" i="1"/>
  <c r="B16" i="1"/>
  <c r="N13" i="1"/>
  <c r="N12" i="1"/>
  <c r="N11" i="1"/>
  <c r="N10" i="1"/>
  <c r="N9" i="1"/>
  <c r="N8" i="1"/>
  <c r="N7" i="1"/>
  <c r="N6" i="1"/>
  <c r="L13" i="1"/>
  <c r="L12" i="1"/>
  <c r="L11" i="1"/>
  <c r="L10" i="1"/>
  <c r="L9" i="1"/>
  <c r="L8" i="1"/>
  <c r="L7" i="1"/>
  <c r="L6" i="1"/>
  <c r="J13" i="1"/>
  <c r="J12" i="1"/>
  <c r="J11" i="1"/>
  <c r="J10" i="1"/>
  <c r="J9" i="1"/>
  <c r="J8" i="1"/>
  <c r="J7" i="1"/>
  <c r="J6" i="1"/>
  <c r="H13" i="1"/>
  <c r="H12" i="1"/>
  <c r="H11" i="1"/>
  <c r="H10" i="1"/>
  <c r="H9" i="1"/>
  <c r="H8" i="1"/>
  <c r="H7" i="1"/>
  <c r="H6" i="1"/>
  <c r="F13" i="1"/>
  <c r="F12" i="1"/>
  <c r="F11" i="1"/>
  <c r="F10" i="1"/>
  <c r="F9" i="1"/>
  <c r="F8" i="1"/>
  <c r="F7" i="1"/>
  <c r="F6" i="1"/>
  <c r="D13" i="1"/>
  <c r="D12" i="1"/>
  <c r="D11" i="1"/>
  <c r="D10" i="1"/>
  <c r="D9" i="1"/>
  <c r="D8" i="1"/>
  <c r="D7" i="1"/>
  <c r="D6" i="1"/>
  <c r="B7" i="1"/>
  <c r="B8" i="1"/>
  <c r="B9" i="1"/>
  <c r="B10" i="1"/>
  <c r="B11" i="1"/>
  <c r="B12" i="1"/>
  <c r="B13" i="1"/>
  <c r="B6" i="1"/>
  <c r="N4" i="1"/>
  <c r="N3" i="1"/>
  <c r="N2" i="1"/>
  <c r="L4" i="1"/>
  <c r="L3" i="1"/>
  <c r="L2" i="1"/>
  <c r="J4" i="1"/>
  <c r="J3" i="1"/>
  <c r="J2" i="1"/>
  <c r="H4" i="1"/>
  <c r="H3" i="1"/>
  <c r="H2" i="1"/>
  <c r="F4" i="1"/>
  <c r="F3" i="1"/>
  <c r="F2" i="1"/>
  <c r="D3" i="1"/>
  <c r="D4" i="1"/>
  <c r="D2" i="1"/>
  <c r="B2" i="1"/>
  <c r="B3" i="1"/>
  <c r="B4" i="1"/>
  <c r="C57" i="1"/>
  <c r="O57" i="1"/>
  <c r="D72" i="1"/>
  <c r="L71" i="1"/>
  <c r="J70" i="1"/>
  <c r="H70" i="1"/>
  <c r="N69" i="1"/>
  <c r="F69" i="1"/>
  <c r="L67" i="1"/>
  <c r="J66" i="1"/>
  <c r="H66" i="1"/>
  <c r="N65" i="1"/>
  <c r="F65" i="1"/>
  <c r="D65" i="1"/>
  <c r="J64" i="1"/>
  <c r="L63" i="1"/>
  <c r="F63" i="1"/>
  <c r="C63" i="1"/>
  <c r="N72" i="1"/>
  <c r="N71" i="1"/>
  <c r="N70" i="1"/>
  <c r="N68" i="1"/>
  <c r="N67" i="1"/>
  <c r="N66" i="1"/>
  <c r="N64" i="1"/>
  <c r="O63" i="1"/>
  <c r="N63" i="1"/>
  <c r="L72" i="1"/>
  <c r="L70" i="1"/>
  <c r="L69" i="1"/>
  <c r="L68" i="1"/>
  <c r="L66" i="1"/>
  <c r="L65" i="1"/>
  <c r="L64" i="1"/>
  <c r="J72" i="1"/>
  <c r="J71" i="1"/>
  <c r="J69" i="1"/>
  <c r="J68" i="1"/>
  <c r="J67" i="1"/>
  <c r="J65" i="1"/>
  <c r="K63" i="1"/>
  <c r="J63" i="1"/>
  <c r="H72" i="1"/>
  <c r="H71" i="1"/>
  <c r="H69" i="1"/>
  <c r="H68" i="1"/>
  <c r="H67" i="1"/>
  <c r="H65" i="1"/>
  <c r="H64" i="1"/>
  <c r="H63" i="1"/>
  <c r="F72" i="1"/>
  <c r="F71" i="1"/>
  <c r="F70" i="1"/>
  <c r="F68" i="1"/>
  <c r="F67" i="1"/>
  <c r="F66" i="1"/>
  <c r="F64" i="1"/>
  <c r="G63" i="1"/>
  <c r="D71" i="1"/>
  <c r="D70" i="1"/>
  <c r="D69" i="1"/>
  <c r="D68" i="1"/>
  <c r="D67" i="1"/>
  <c r="D66" i="1"/>
  <c r="D64" i="1"/>
  <c r="D63" i="1"/>
  <c r="B64" i="1"/>
  <c r="B65" i="1"/>
  <c r="B66" i="1"/>
  <c r="B67" i="1"/>
  <c r="B68" i="1"/>
  <c r="B69" i="1"/>
  <c r="B70" i="1"/>
  <c r="B71" i="1"/>
  <c r="B72" i="1"/>
  <c r="B63" i="1"/>
  <c r="M57" i="1" l="1"/>
  <c r="M69" i="1" s="1"/>
  <c r="E57" i="1"/>
  <c r="E69" i="1" s="1"/>
  <c r="C69" i="1"/>
  <c r="O69" i="1"/>
  <c r="K69" i="1"/>
  <c r="I69" i="1"/>
  <c r="G69" i="1"/>
  <c r="C26" i="1"/>
  <c r="C44" i="1"/>
  <c r="C43" i="1"/>
  <c r="D44" i="1"/>
  <c r="F44" i="1"/>
  <c r="H44" i="1"/>
  <c r="J44" i="1"/>
  <c r="L44" i="1"/>
  <c r="N44" i="1"/>
  <c r="D43" i="1"/>
  <c r="F43" i="1"/>
  <c r="H43" i="1"/>
  <c r="J43" i="1"/>
  <c r="L43" i="1"/>
  <c r="N43" i="1"/>
  <c r="C41" i="1"/>
  <c r="C40" i="1"/>
  <c r="D41" i="1"/>
  <c r="F41" i="1"/>
  <c r="H41" i="1"/>
  <c r="J41" i="1"/>
  <c r="L41" i="1"/>
  <c r="N41" i="1"/>
  <c r="D40" i="1"/>
  <c r="F40" i="1"/>
  <c r="H40" i="1"/>
  <c r="J40" i="1"/>
  <c r="L40" i="1"/>
  <c r="N40" i="1"/>
  <c r="O38" i="1"/>
  <c r="M38" i="1"/>
  <c r="K38" i="1"/>
  <c r="I38" i="1"/>
  <c r="G38" i="1"/>
  <c r="E38" i="1"/>
  <c r="C38" i="1"/>
  <c r="D38" i="1"/>
  <c r="F38" i="1"/>
  <c r="H38" i="1"/>
  <c r="J38" i="1"/>
  <c r="L38" i="1"/>
  <c r="N38" i="1"/>
  <c r="C28" i="1"/>
  <c r="C29" i="1"/>
  <c r="C32" i="1"/>
  <c r="C31" i="1"/>
  <c r="C35" i="1"/>
  <c r="C36" i="1"/>
  <c r="C34" i="1"/>
  <c r="D36" i="1"/>
  <c r="F36" i="1"/>
  <c r="H36" i="1"/>
  <c r="J36" i="1"/>
  <c r="L36" i="1"/>
  <c r="N36" i="1"/>
  <c r="D35" i="1"/>
  <c r="F35" i="1"/>
  <c r="H35" i="1"/>
  <c r="J35" i="1"/>
  <c r="L35" i="1"/>
  <c r="N35" i="1"/>
  <c r="D34" i="1"/>
  <c r="F34" i="1"/>
  <c r="H34" i="1"/>
  <c r="J34" i="1"/>
  <c r="L34" i="1"/>
  <c r="N34" i="1"/>
  <c r="N46" i="1"/>
  <c r="O46" i="1" s="1"/>
  <c r="L46" i="1"/>
  <c r="M46" i="1" s="1"/>
  <c r="J46" i="1"/>
  <c r="K46" i="1" s="1"/>
  <c r="H46" i="1"/>
  <c r="I46" i="1" s="1"/>
  <c r="F46" i="1"/>
  <c r="G46" i="1" s="1"/>
  <c r="D46" i="1"/>
  <c r="E46" i="1" s="1"/>
  <c r="B46" i="1"/>
  <c r="C46" i="1" s="1"/>
  <c r="N14" i="1"/>
  <c r="O14" i="1" s="1"/>
  <c r="L14" i="1"/>
  <c r="M14" i="1" s="1"/>
  <c r="J14" i="1"/>
  <c r="K14" i="1" s="1"/>
  <c r="H14" i="1"/>
  <c r="I14" i="1" s="1"/>
  <c r="F14" i="1"/>
  <c r="G14" i="1" s="1"/>
  <c r="D14" i="1"/>
  <c r="E14" i="1" s="1"/>
  <c r="B14" i="1"/>
  <c r="C14" i="1" s="1"/>
  <c r="O5" i="1"/>
  <c r="M5" i="1"/>
  <c r="K5" i="1"/>
  <c r="I5" i="1"/>
  <c r="G5" i="1"/>
  <c r="E5" i="1"/>
  <c r="C5" i="1"/>
  <c r="N5" i="1"/>
  <c r="L5" i="1"/>
  <c r="J5" i="1"/>
  <c r="H5" i="1"/>
  <c r="F5" i="1"/>
  <c r="D5" i="1"/>
  <c r="B5" i="1"/>
  <c r="C52" i="1" l="1"/>
  <c r="C64" i="1" s="1"/>
  <c r="C58" i="1"/>
  <c r="C70" i="1" s="1"/>
  <c r="C24" i="1"/>
  <c r="C59" i="1" s="1"/>
  <c r="C71" i="1" s="1"/>
  <c r="K24" i="1"/>
  <c r="C53" i="1"/>
  <c r="C65" i="1" s="1"/>
  <c r="M23" i="1"/>
  <c r="M60" i="1" s="1"/>
  <c r="M72" i="1" s="1"/>
  <c r="C55" i="1"/>
  <c r="C67" i="1" s="1"/>
  <c r="C56" i="1"/>
  <c r="C68" i="1" s="1"/>
  <c r="C54" i="1"/>
  <c r="C66" i="1" s="1"/>
  <c r="O26" i="1"/>
  <c r="E26" i="1"/>
  <c r="K23" i="1"/>
  <c r="E24" i="1"/>
  <c r="M24" i="1"/>
  <c r="M26" i="1"/>
  <c r="C23" i="1"/>
  <c r="I26" i="1"/>
  <c r="K26" i="1"/>
  <c r="E23" i="1"/>
  <c r="G24" i="1"/>
  <c r="O24" i="1"/>
  <c r="G26" i="1"/>
  <c r="I23" i="1"/>
  <c r="I24" i="1"/>
  <c r="K40" i="1"/>
  <c r="E43" i="1"/>
  <c r="G23" i="1"/>
  <c r="O23" i="1"/>
  <c r="M43" i="1"/>
  <c r="O43" i="1"/>
  <c r="G44" i="1"/>
  <c r="K44" i="1"/>
  <c r="K43" i="1"/>
  <c r="I44" i="1"/>
  <c r="I43" i="1"/>
  <c r="E44" i="1"/>
  <c r="G43" i="1"/>
  <c r="O44" i="1"/>
  <c r="M44" i="1"/>
  <c r="I41" i="1"/>
  <c r="M41" i="1"/>
  <c r="E40" i="1"/>
  <c r="O41" i="1"/>
  <c r="O40" i="1"/>
  <c r="M40" i="1"/>
  <c r="G29" i="1"/>
  <c r="G41" i="1"/>
  <c r="I40" i="1"/>
  <c r="E41" i="1"/>
  <c r="G40" i="1"/>
  <c r="K41" i="1"/>
  <c r="I29" i="1"/>
  <c r="G28" i="1"/>
  <c r="G56" i="1" s="1"/>
  <c r="O29" i="1"/>
  <c r="I32" i="1"/>
  <c r="K29" i="1"/>
  <c r="O32" i="1"/>
  <c r="M29" i="1"/>
  <c r="I28" i="1"/>
  <c r="I56" i="1" s="1"/>
  <c r="K31" i="1"/>
  <c r="E29" i="1"/>
  <c r="G32" i="1"/>
  <c r="K28" i="1"/>
  <c r="K56" i="1" s="1"/>
  <c r="E32" i="1"/>
  <c r="I31" i="1"/>
  <c r="M32" i="1"/>
  <c r="E28" i="1"/>
  <c r="E56" i="1" s="1"/>
  <c r="M28" i="1"/>
  <c r="M56" i="1" s="1"/>
  <c r="O28" i="1"/>
  <c r="K32" i="1"/>
  <c r="K36" i="1"/>
  <c r="K35" i="1"/>
  <c r="I36" i="1"/>
  <c r="G34" i="1"/>
  <c r="G36" i="1"/>
  <c r="E31" i="1"/>
  <c r="M31" i="1"/>
  <c r="E36" i="1"/>
  <c r="G31" i="1"/>
  <c r="O31" i="1"/>
  <c r="M34" i="1"/>
  <c r="I35" i="1"/>
  <c r="K34" i="1"/>
  <c r="G35" i="1"/>
  <c r="M35" i="1"/>
  <c r="I34" i="1"/>
  <c r="E35" i="1"/>
  <c r="O36" i="1"/>
  <c r="E34" i="1"/>
  <c r="M36" i="1"/>
  <c r="O35" i="1"/>
  <c r="O34" i="1"/>
  <c r="E52" i="1" l="1"/>
  <c r="M53" i="1"/>
  <c r="M65" i="1" s="1"/>
  <c r="I53" i="1"/>
  <c r="I65" i="1" s="1"/>
  <c r="I58" i="1"/>
  <c r="I70" i="1" s="1"/>
  <c r="M52" i="1"/>
  <c r="M64" i="1" s="1"/>
  <c r="O52" i="1"/>
  <c r="O64" i="1" s="1"/>
  <c r="O58" i="1"/>
  <c r="O70" i="1" s="1"/>
  <c r="O53" i="1"/>
  <c r="O65" i="1" s="1"/>
  <c r="I52" i="1"/>
  <c r="I64" i="1" s="1"/>
  <c r="G53" i="1"/>
  <c r="G65" i="1" s="1"/>
  <c r="I59" i="1"/>
  <c r="I71" i="1" s="1"/>
  <c r="I60" i="1"/>
  <c r="I72" i="1" s="1"/>
  <c r="M68" i="1"/>
  <c r="K52" i="1"/>
  <c r="K64" i="1" s="1"/>
  <c r="G54" i="1"/>
  <c r="G66" i="1" s="1"/>
  <c r="E68" i="1"/>
  <c r="I68" i="1"/>
  <c r="K59" i="1"/>
  <c r="K71" i="1" s="1"/>
  <c r="O59" i="1"/>
  <c r="O71" i="1" s="1"/>
  <c r="O60" i="1"/>
  <c r="O72" i="1" s="1"/>
  <c r="K60" i="1"/>
  <c r="K72" i="1" s="1"/>
  <c r="G52" i="1"/>
  <c r="G64" i="1" s="1"/>
  <c r="M55" i="1"/>
  <c r="M67" i="1" s="1"/>
  <c r="G58" i="1"/>
  <c r="G70" i="1" s="1"/>
  <c r="E58" i="1"/>
  <c r="E70" i="1" s="1"/>
  <c r="G60" i="1"/>
  <c r="G72" i="1" s="1"/>
  <c r="E60" i="1"/>
  <c r="E72" i="1" s="1"/>
  <c r="G68" i="1"/>
  <c r="I55" i="1"/>
  <c r="I67" i="1" s="1"/>
  <c r="M54" i="1"/>
  <c r="M66" i="1" s="1"/>
  <c r="I54" i="1"/>
  <c r="I66" i="1" s="1"/>
  <c r="E59" i="1"/>
  <c r="E71" i="1" s="1"/>
  <c r="M59" i="1"/>
  <c r="M71" i="1" s="1"/>
  <c r="E54" i="1"/>
  <c r="E66" i="1" s="1"/>
  <c r="O55" i="1"/>
  <c r="O67" i="1" s="1"/>
  <c r="E55" i="1"/>
  <c r="E67" i="1" s="1"/>
  <c r="O54" i="1"/>
  <c r="O66" i="1" s="1"/>
  <c r="K53" i="1"/>
  <c r="K65" i="1" s="1"/>
  <c r="K55" i="1"/>
  <c r="K67" i="1" s="1"/>
  <c r="K58" i="1"/>
  <c r="K70" i="1" s="1"/>
  <c r="O56" i="1"/>
  <c r="O68" i="1" s="1"/>
  <c r="G55" i="1"/>
  <c r="G67" i="1" s="1"/>
  <c r="M58" i="1"/>
  <c r="M70" i="1" s="1"/>
  <c r="E53" i="1"/>
  <c r="E65" i="1" s="1"/>
  <c r="K54" i="1"/>
  <c r="K66" i="1" s="1"/>
  <c r="K68" i="1"/>
  <c r="G59" i="1"/>
  <c r="G71" i="1" s="1"/>
  <c r="C60" i="1"/>
  <c r="C72" i="1" s="1"/>
  <c r="E64" i="1"/>
</calcChain>
</file>

<file path=xl/sharedStrings.xml><?xml version="1.0" encoding="utf-8"?>
<sst xmlns="http://schemas.openxmlformats.org/spreadsheetml/2006/main" count="43" uniqueCount="19">
  <si>
    <t>Wind Velocity</t>
  </si>
  <si>
    <t>6 kt</t>
  </si>
  <si>
    <t>8 kt</t>
  </si>
  <si>
    <t>10 kt</t>
  </si>
  <si>
    <t>12 kt</t>
  </si>
  <si>
    <t>14 kt</t>
  </si>
  <si>
    <t>16 kt</t>
  </si>
  <si>
    <t>20 kt</t>
  </si>
  <si>
    <t>Beat VMG</t>
  </si>
  <si>
    <t>Run VMG</t>
  </si>
  <si>
    <t>Beat Angles</t>
  </si>
  <si>
    <t>Gybe Angles</t>
  </si>
  <si>
    <t>Calc Beat</t>
  </si>
  <si>
    <t>Calc Run</t>
  </si>
  <si>
    <t>Winst Verlies (KTS)</t>
  </si>
  <si>
    <t>Winst Verlies (%)</t>
  </si>
  <si>
    <t>Geïnterpoleerde Polar</t>
  </si>
  <si>
    <t>Omgerekende Polar</t>
  </si>
  <si>
    <t>Brondata; knip/plak uit meetbrief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</si>
</sst>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9" fontId="0" fillId="0" borderId="0" xfId="1" applyFont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2" fontId="0" fillId="0" borderId="6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2" fontId="0" fillId="3" borderId="6" xfId="0" applyNumberForma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2" fontId="0" fillId="0" borderId="6" xfId="0" applyNumberFormat="1" applyFill="1" applyBorder="1" applyAlignment="1">
      <alignment vertical="center" wrapText="1"/>
    </xf>
    <xf numFmtId="0" fontId="3" fillId="0" borderId="0" xfId="0" applyFont="1" applyFill="1"/>
    <xf numFmtId="0" fontId="0" fillId="0" borderId="7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2" fontId="5" fillId="0" borderId="6" xfId="0" applyNumberFormat="1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2" fontId="4" fillId="3" borderId="5" xfId="0" applyNumberFormat="1" applyFont="1" applyFill="1" applyBorder="1" applyAlignment="1">
      <alignment vertical="center" wrapText="1"/>
    </xf>
    <xf numFmtId="2" fontId="4" fillId="3" borderId="6" xfId="0" applyNumberFormat="1" applyFont="1" applyFill="1" applyBorder="1" applyAlignment="1">
      <alignment vertical="center" wrapText="1"/>
    </xf>
    <xf numFmtId="1" fontId="5" fillId="0" borderId="5" xfId="0" applyNumberFormat="1" applyFont="1" applyFill="1" applyBorder="1" applyAlignment="1">
      <alignment vertical="center" wrapText="1"/>
    </xf>
    <xf numFmtId="1" fontId="0" fillId="0" borderId="5" xfId="0" applyNumberFormat="1" applyFill="1" applyBorder="1" applyAlignment="1">
      <alignment vertical="center" wrapText="1"/>
    </xf>
    <xf numFmtId="1" fontId="4" fillId="0" borderId="5" xfId="0" applyNumberFormat="1" applyFont="1" applyFill="1" applyBorder="1" applyAlignment="1">
      <alignment vertical="center" wrapText="1"/>
    </xf>
    <xf numFmtId="1" fontId="0" fillId="0" borderId="5" xfId="0" applyNumberFormat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6" fillId="0" borderId="0" xfId="0" applyFont="1"/>
    <xf numFmtId="170" fontId="0" fillId="0" borderId="4" xfId="0" applyNumberFormat="1" applyBorder="1" applyAlignment="1">
      <alignment vertical="center" wrapText="1"/>
    </xf>
    <xf numFmtId="170" fontId="0" fillId="0" borderId="6" xfId="0" applyNumberFormat="1" applyBorder="1" applyAlignment="1">
      <alignment vertical="center" wrapText="1"/>
    </xf>
    <xf numFmtId="170" fontId="0" fillId="0" borderId="8" xfId="0" applyNumberFormat="1" applyBorder="1" applyAlignment="1">
      <alignment vertical="center" wrapText="1"/>
    </xf>
    <xf numFmtId="170" fontId="0" fillId="0" borderId="0" xfId="0" applyNumberFormat="1"/>
    <xf numFmtId="170" fontId="2" fillId="2" borderId="12" xfId="0" applyNumberFormat="1" applyFont="1" applyFill="1" applyBorder="1"/>
    <xf numFmtId="170" fontId="0" fillId="0" borderId="9" xfId="0" applyNumberFormat="1" applyBorder="1" applyAlignment="1">
      <alignment vertical="center" wrapText="1"/>
    </xf>
    <xf numFmtId="170" fontId="0" fillId="0" borderId="1" xfId="0" applyNumberFormat="1" applyBorder="1" applyAlignment="1">
      <alignment vertical="center" wrapText="1"/>
    </xf>
    <xf numFmtId="170" fontId="0" fillId="0" borderId="10" xfId="0" applyNumberFormat="1" applyBorder="1" applyAlignment="1">
      <alignment vertical="center" wrapText="1"/>
    </xf>
    <xf numFmtId="170" fontId="2" fillId="2" borderId="13" xfId="0" applyNumberFormat="1" applyFont="1" applyFill="1" applyBorder="1"/>
    <xf numFmtId="0" fontId="2" fillId="2" borderId="14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03149606299212E-2"/>
          <c:y val="7.407407407407407E-2"/>
          <c:w val="0.89653018372703408"/>
          <c:h val="0.84167468649752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Bewerking!$C$2</c:f>
              <c:strCache>
                <c:ptCount val="1"/>
                <c:pt idx="0">
                  <c:v>6 kt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Bewerking!$B$4:$B$15</c:f>
              <c:numCache>
                <c:formatCode>General</c:formatCode>
                <c:ptCount val="12"/>
                <c:pt idx="0">
                  <c:v>0</c:v>
                </c:pt>
                <c:pt idx="1">
                  <c:v>44.3</c:v>
                </c:pt>
                <c:pt idx="2">
                  <c:v>52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110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148</c:v>
                </c:pt>
                <c:pt idx="11">
                  <c:v>180</c:v>
                </c:pt>
              </c:numCache>
            </c:numRef>
          </c:xVal>
          <c:yVal>
            <c:numRef>
              <c:f>Bewerking!$C$4:$C$15</c:f>
              <c:numCache>
                <c:formatCode>0.00</c:formatCode>
                <c:ptCount val="12"/>
                <c:pt idx="0" formatCode="General">
                  <c:v>2.93</c:v>
                </c:pt>
                <c:pt idx="1">
                  <c:v>4.0939356542536682</c:v>
                </c:pt>
                <c:pt idx="2" formatCode="General">
                  <c:v>4.5199999999999996</c:v>
                </c:pt>
                <c:pt idx="3" formatCode="General">
                  <c:v>4.83</c:v>
                </c:pt>
                <c:pt idx="4" formatCode="General">
                  <c:v>5.0599999999999996</c:v>
                </c:pt>
                <c:pt idx="5" formatCode="General">
                  <c:v>5.0199999999999996</c:v>
                </c:pt>
                <c:pt idx="6" formatCode="General">
                  <c:v>4.9800000000000004</c:v>
                </c:pt>
                <c:pt idx="7" formatCode="General">
                  <c:v>4.8499999999999996</c:v>
                </c:pt>
                <c:pt idx="8" formatCode="General">
                  <c:v>4.45</c:v>
                </c:pt>
                <c:pt idx="9" formatCode="General">
                  <c:v>3.83</c:v>
                </c:pt>
                <c:pt idx="10">
                  <c:v>3.9030805151285395</c:v>
                </c:pt>
                <c:pt idx="11" formatCode="General">
                  <c:v>3.31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32-4740-9B6A-6E22DE87DF08}"/>
            </c:ext>
          </c:extLst>
        </c:ser>
        <c:ser>
          <c:idx val="1"/>
          <c:order val="1"/>
          <c:tx>
            <c:strRef>
              <c:f>Bewerking!$E$2</c:f>
              <c:strCache>
                <c:ptCount val="1"/>
                <c:pt idx="0">
                  <c:v>8 kt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Bewerking!$D$4:$D$15</c:f>
              <c:numCache>
                <c:formatCode>General</c:formatCode>
                <c:ptCount val="12"/>
                <c:pt idx="0">
                  <c:v>0</c:v>
                </c:pt>
                <c:pt idx="1">
                  <c:v>43.3</c:v>
                </c:pt>
                <c:pt idx="2">
                  <c:v>52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110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151</c:v>
                </c:pt>
                <c:pt idx="11">
                  <c:v>180</c:v>
                </c:pt>
              </c:numCache>
            </c:numRef>
          </c:xVal>
          <c:yVal>
            <c:numRef>
              <c:f>Bewerking!$E$4:$E$15</c:f>
              <c:numCache>
                <c:formatCode>0.00</c:formatCode>
                <c:ptCount val="12"/>
                <c:pt idx="0" formatCode="General">
                  <c:v>3.48</c:v>
                </c:pt>
                <c:pt idx="1">
                  <c:v>4.7817123729700262</c:v>
                </c:pt>
                <c:pt idx="2" formatCode="General">
                  <c:v>5.35</c:v>
                </c:pt>
                <c:pt idx="3" formatCode="General">
                  <c:v>5.67</c:v>
                </c:pt>
                <c:pt idx="4" formatCode="General">
                  <c:v>5.91</c:v>
                </c:pt>
                <c:pt idx="5" formatCode="General">
                  <c:v>5.9</c:v>
                </c:pt>
                <c:pt idx="6" formatCode="General">
                  <c:v>6.01</c:v>
                </c:pt>
                <c:pt idx="7" formatCode="General">
                  <c:v>5.89</c:v>
                </c:pt>
                <c:pt idx="8" formatCode="General">
                  <c:v>5.45</c:v>
                </c:pt>
                <c:pt idx="9" formatCode="General">
                  <c:v>4.79</c:v>
                </c:pt>
                <c:pt idx="10">
                  <c:v>4.7449193816742783</c:v>
                </c:pt>
                <c:pt idx="11" formatCode="General">
                  <c:v>4.1500000000000004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32-4740-9B6A-6E22DE87DF08}"/>
            </c:ext>
          </c:extLst>
        </c:ser>
        <c:ser>
          <c:idx val="2"/>
          <c:order val="2"/>
          <c:tx>
            <c:strRef>
              <c:f>Bewerking!$G$2</c:f>
              <c:strCache>
                <c:ptCount val="1"/>
                <c:pt idx="0">
                  <c:v>10 kt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Bewerking!$F$4:$F$15</c:f>
              <c:numCache>
                <c:formatCode>General</c:formatCode>
                <c:ptCount val="12"/>
                <c:pt idx="0">
                  <c:v>0</c:v>
                </c:pt>
                <c:pt idx="1">
                  <c:v>43.5</c:v>
                </c:pt>
                <c:pt idx="2">
                  <c:v>52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110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152</c:v>
                </c:pt>
                <c:pt idx="11">
                  <c:v>180</c:v>
                </c:pt>
              </c:numCache>
            </c:numRef>
          </c:xVal>
          <c:yVal>
            <c:numRef>
              <c:f>Bewerking!$G$4:$G$15</c:f>
              <c:numCache>
                <c:formatCode>0.00</c:formatCode>
                <c:ptCount val="12"/>
                <c:pt idx="0" formatCode="General">
                  <c:v>3.91</c:v>
                </c:pt>
                <c:pt idx="1">
                  <c:v>5.390320028185509</c:v>
                </c:pt>
                <c:pt idx="2" formatCode="General">
                  <c:v>5.92</c:v>
                </c:pt>
                <c:pt idx="3" formatCode="General">
                  <c:v>6.15</c:v>
                </c:pt>
                <c:pt idx="4" formatCode="General">
                  <c:v>6.31</c:v>
                </c:pt>
                <c:pt idx="5" formatCode="General">
                  <c:v>6.38</c:v>
                </c:pt>
                <c:pt idx="6" formatCode="General">
                  <c:v>6.51</c:v>
                </c:pt>
                <c:pt idx="7" formatCode="General">
                  <c:v>6.46</c:v>
                </c:pt>
                <c:pt idx="8" formatCode="General">
                  <c:v>6.21</c:v>
                </c:pt>
                <c:pt idx="9" formatCode="General">
                  <c:v>5.64</c:v>
                </c:pt>
                <c:pt idx="10">
                  <c:v>5.5495932483762918</c:v>
                </c:pt>
                <c:pt idx="11" formatCode="General">
                  <c:v>4.9000000000000004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32-4740-9B6A-6E22DE87DF08}"/>
            </c:ext>
          </c:extLst>
        </c:ser>
        <c:ser>
          <c:idx val="3"/>
          <c:order val="3"/>
          <c:tx>
            <c:strRef>
              <c:f>Bewerking!$I$2</c:f>
              <c:strCache>
                <c:ptCount val="1"/>
                <c:pt idx="0">
                  <c:v>12 kt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Bewerking!$H$4:$H$15</c:f>
              <c:numCache>
                <c:formatCode>General</c:formatCode>
                <c:ptCount val="12"/>
                <c:pt idx="0">
                  <c:v>0</c:v>
                </c:pt>
                <c:pt idx="1">
                  <c:v>42.4</c:v>
                </c:pt>
                <c:pt idx="2">
                  <c:v>52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110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160</c:v>
                </c:pt>
                <c:pt idx="11">
                  <c:v>180</c:v>
                </c:pt>
              </c:numCache>
            </c:numRef>
          </c:xVal>
          <c:yVal>
            <c:numRef>
              <c:f>Bewerking!$I$4:$I$15</c:f>
              <c:numCache>
                <c:formatCode>0.00</c:formatCode>
                <c:ptCount val="12"/>
                <c:pt idx="0" formatCode="General">
                  <c:v>4.2</c:v>
                </c:pt>
                <c:pt idx="1">
                  <c:v>5.6875477350333146</c:v>
                </c:pt>
                <c:pt idx="2" formatCode="General">
                  <c:v>6.2</c:v>
                </c:pt>
                <c:pt idx="3" formatCode="General">
                  <c:v>6.38</c:v>
                </c:pt>
                <c:pt idx="4" formatCode="General">
                  <c:v>6.54</c:v>
                </c:pt>
                <c:pt idx="5" formatCode="General">
                  <c:v>6.63</c:v>
                </c:pt>
                <c:pt idx="6" formatCode="General">
                  <c:v>6.84</c:v>
                </c:pt>
                <c:pt idx="7" formatCode="General">
                  <c:v>6.8</c:v>
                </c:pt>
                <c:pt idx="8" formatCode="General">
                  <c:v>6.6</c:v>
                </c:pt>
                <c:pt idx="9" formatCode="General">
                  <c:v>6.26</c:v>
                </c:pt>
                <c:pt idx="10">
                  <c:v>5.906186637241313</c:v>
                </c:pt>
                <c:pt idx="11" formatCode="General">
                  <c:v>5.55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032-4740-9B6A-6E22DE87DF08}"/>
            </c:ext>
          </c:extLst>
        </c:ser>
        <c:ser>
          <c:idx val="4"/>
          <c:order val="4"/>
          <c:tx>
            <c:strRef>
              <c:f>Bewerking!$K$2</c:f>
              <c:strCache>
                <c:ptCount val="1"/>
                <c:pt idx="0">
                  <c:v>14 kt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Bewerking!$J$4:$J$15</c:f>
              <c:numCache>
                <c:formatCode>General</c:formatCode>
                <c:ptCount val="12"/>
                <c:pt idx="0">
                  <c:v>0</c:v>
                </c:pt>
                <c:pt idx="1">
                  <c:v>42</c:v>
                </c:pt>
                <c:pt idx="2">
                  <c:v>52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110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180</c:v>
                </c:pt>
                <c:pt idx="11">
                  <c:v>180</c:v>
                </c:pt>
              </c:numCache>
            </c:numRef>
          </c:xVal>
          <c:yVal>
            <c:numRef>
              <c:f>Bewerking!$K$4:$K$15</c:f>
              <c:numCache>
                <c:formatCode>0.00</c:formatCode>
                <c:ptCount val="12"/>
                <c:pt idx="0" formatCode="General">
                  <c:v>4.29</c:v>
                </c:pt>
                <c:pt idx="1">
                  <c:v>5.7727644100113533</c:v>
                </c:pt>
                <c:pt idx="2" formatCode="General">
                  <c:v>6.31</c:v>
                </c:pt>
                <c:pt idx="3" formatCode="General">
                  <c:v>6.5</c:v>
                </c:pt>
                <c:pt idx="4" formatCode="General">
                  <c:v>6.72</c:v>
                </c:pt>
                <c:pt idx="5" formatCode="General">
                  <c:v>6.81</c:v>
                </c:pt>
                <c:pt idx="6" formatCode="General">
                  <c:v>7.16</c:v>
                </c:pt>
                <c:pt idx="7" formatCode="General">
                  <c:v>7.15</c:v>
                </c:pt>
                <c:pt idx="8" formatCode="General">
                  <c:v>6.93</c:v>
                </c:pt>
                <c:pt idx="9" formatCode="General">
                  <c:v>6.61</c:v>
                </c:pt>
                <c:pt idx="10">
                  <c:v>6.13</c:v>
                </c:pt>
                <c:pt idx="11" formatCode="General">
                  <c:v>6.13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032-4740-9B6A-6E22DE87DF08}"/>
            </c:ext>
          </c:extLst>
        </c:ser>
        <c:ser>
          <c:idx val="5"/>
          <c:order val="5"/>
          <c:tx>
            <c:strRef>
              <c:f>Bewerking!$M$2</c:f>
              <c:strCache>
                <c:ptCount val="1"/>
                <c:pt idx="0">
                  <c:v>16 kt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Bewerking!$L$4:$L$15</c:f>
              <c:numCache>
                <c:formatCode>General</c:formatCode>
                <c:ptCount val="12"/>
                <c:pt idx="0">
                  <c:v>0</c:v>
                </c:pt>
                <c:pt idx="1">
                  <c:v>42.6</c:v>
                </c:pt>
                <c:pt idx="2">
                  <c:v>52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110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180</c:v>
                </c:pt>
                <c:pt idx="11">
                  <c:v>180</c:v>
                </c:pt>
              </c:numCache>
            </c:numRef>
          </c:xVal>
          <c:yVal>
            <c:numRef>
              <c:f>Bewerking!$M$4:$M$15</c:f>
              <c:numCache>
                <c:formatCode>0.00</c:formatCode>
                <c:ptCount val="12"/>
                <c:pt idx="0" formatCode="General">
                  <c:v>4.3099999999999996</c:v>
                </c:pt>
                <c:pt idx="1">
                  <c:v>5.8552058898433472</c:v>
                </c:pt>
                <c:pt idx="2" formatCode="General">
                  <c:v>6.34</c:v>
                </c:pt>
                <c:pt idx="3" formatCode="General">
                  <c:v>6.56</c:v>
                </c:pt>
                <c:pt idx="4" formatCode="General">
                  <c:v>6.87</c:v>
                </c:pt>
                <c:pt idx="5" formatCode="General">
                  <c:v>7.02</c:v>
                </c:pt>
                <c:pt idx="6" formatCode="General">
                  <c:v>7.43</c:v>
                </c:pt>
                <c:pt idx="7" formatCode="General">
                  <c:v>7.5</c:v>
                </c:pt>
                <c:pt idx="8" formatCode="General">
                  <c:v>7.29</c:v>
                </c:pt>
                <c:pt idx="9" formatCode="General">
                  <c:v>6.91</c:v>
                </c:pt>
                <c:pt idx="10">
                  <c:v>6.51</c:v>
                </c:pt>
                <c:pt idx="11" formatCode="General">
                  <c:v>6.51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032-4740-9B6A-6E22DE87DF08}"/>
            </c:ext>
          </c:extLst>
        </c:ser>
        <c:ser>
          <c:idx val="6"/>
          <c:order val="6"/>
          <c:tx>
            <c:strRef>
              <c:f>Bewerking!$O$2</c:f>
              <c:strCache>
                <c:ptCount val="1"/>
                <c:pt idx="0">
                  <c:v>20 kt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Bewerking!$N$4:$N$15</c:f>
              <c:numCache>
                <c:formatCode>General</c:formatCode>
                <c:ptCount val="12"/>
                <c:pt idx="0">
                  <c:v>0</c:v>
                </c:pt>
                <c:pt idx="1">
                  <c:v>44.3</c:v>
                </c:pt>
                <c:pt idx="2">
                  <c:v>52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110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180</c:v>
                </c:pt>
                <c:pt idx="11">
                  <c:v>180</c:v>
                </c:pt>
              </c:numCache>
            </c:numRef>
          </c:xVal>
          <c:yVal>
            <c:numRef>
              <c:f>Bewerking!$O$4:$O$15</c:f>
              <c:numCache>
                <c:formatCode>0.00</c:formatCode>
                <c:ptCount val="12"/>
                <c:pt idx="0" formatCode="General">
                  <c:v>4.1900000000000004</c:v>
                </c:pt>
                <c:pt idx="1">
                  <c:v>5.8544677103491027</c:v>
                </c:pt>
                <c:pt idx="2" formatCode="General">
                  <c:v>6.32</c:v>
                </c:pt>
                <c:pt idx="3" formatCode="General">
                  <c:v>6.56</c:v>
                </c:pt>
                <c:pt idx="4" formatCode="General">
                  <c:v>6.99</c:v>
                </c:pt>
                <c:pt idx="5" formatCode="General">
                  <c:v>7.37</c:v>
                </c:pt>
                <c:pt idx="6" formatCode="General">
                  <c:v>7.72</c:v>
                </c:pt>
                <c:pt idx="7" formatCode="General">
                  <c:v>8.0299999999999994</c:v>
                </c:pt>
                <c:pt idx="8" formatCode="General">
                  <c:v>7.99</c:v>
                </c:pt>
                <c:pt idx="9" formatCode="General">
                  <c:v>7.58</c:v>
                </c:pt>
                <c:pt idx="10">
                  <c:v>7.1</c:v>
                </c:pt>
                <c:pt idx="11" formatCode="General">
                  <c:v>7.1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032-4740-9B6A-6E22DE87D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9509920"/>
        <c:axId val="2059510336"/>
      </c:scatterChart>
      <c:valAx>
        <c:axId val="205950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059510336"/>
        <c:crosses val="autoZero"/>
        <c:crossBetween val="midCat"/>
        <c:majorUnit val="10"/>
        <c:minorUnit val="5"/>
      </c:valAx>
      <c:valAx>
        <c:axId val="205951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Boatspead (Kts)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059509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Winst/verlies scheef rak t.o.v halve wind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Bewerking!$C$19</c:f>
              <c:strCache>
                <c:ptCount val="1"/>
                <c:pt idx="0">
                  <c:v>6 kt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Bewerking!$B$63:$B$72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xVal>
          <c:yVal>
            <c:numRef>
              <c:f>Bewerking!$C$63:$C$72</c:f>
              <c:numCache>
                <c:formatCode>0.000</c:formatCode>
                <c:ptCount val="10"/>
                <c:pt idx="0">
                  <c:v>0</c:v>
                </c:pt>
                <c:pt idx="1">
                  <c:v>3.3200531208504527E-4</c:v>
                </c:pt>
                <c:pt idx="2">
                  <c:v>6.6401062417009054E-4</c:v>
                </c:pt>
                <c:pt idx="3">
                  <c:v>9.9601593625513575E-4</c:v>
                </c:pt>
                <c:pt idx="4">
                  <c:v>-7.6361221779546263E-3</c:v>
                </c:pt>
                <c:pt idx="5">
                  <c:v>-2.1746347941567105E-2</c:v>
                </c:pt>
                <c:pt idx="6">
                  <c:v>-3.585657370517923E-2</c:v>
                </c:pt>
                <c:pt idx="7">
                  <c:v>-6.8434594953519307E-2</c:v>
                </c:pt>
                <c:pt idx="8">
                  <c:v>-0.1043160090136338</c:v>
                </c:pt>
                <c:pt idx="9">
                  <c:v>-0.14515251229140999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A6-4C34-A065-5876D5FFC353}"/>
            </c:ext>
          </c:extLst>
        </c:ser>
        <c:ser>
          <c:idx val="1"/>
          <c:order val="1"/>
          <c:tx>
            <c:strRef>
              <c:f>Bewerking!$E$19</c:f>
              <c:strCache>
                <c:ptCount val="1"/>
                <c:pt idx="0">
                  <c:v>8 kt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Bewerking!$D$63:$D$72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xVal>
          <c:yVal>
            <c:numRef>
              <c:f>Bewerking!$E$63:$E$72</c:f>
              <c:numCache>
                <c:formatCode>0.000</c:formatCode>
                <c:ptCount val="10"/>
                <c:pt idx="0">
                  <c:v>0</c:v>
                </c:pt>
                <c:pt idx="1">
                  <c:v>2.6129943502825178E-3</c:v>
                </c:pt>
                <c:pt idx="2">
                  <c:v>5.2259887005650357E-3</c:v>
                </c:pt>
                <c:pt idx="3">
                  <c:v>7.8389830508474034E-3</c:v>
                </c:pt>
                <c:pt idx="4">
                  <c:v>3.3898305084745037E-3</c:v>
                </c:pt>
                <c:pt idx="5">
                  <c:v>-8.4745762711865603E-3</c:v>
                </c:pt>
                <c:pt idx="6">
                  <c:v>-2.0338983050847626E-2</c:v>
                </c:pt>
                <c:pt idx="7">
                  <c:v>-4.9717514124293878E-2</c:v>
                </c:pt>
                <c:pt idx="8">
                  <c:v>-8.3387641282485533E-2</c:v>
                </c:pt>
                <c:pt idx="9">
                  <c:v>-0.12349516256779483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9A6-4C34-A065-5876D5FFC353}"/>
            </c:ext>
          </c:extLst>
        </c:ser>
        <c:ser>
          <c:idx val="2"/>
          <c:order val="2"/>
          <c:tx>
            <c:strRef>
              <c:f>Bewerking!$G$19</c:f>
              <c:strCache>
                <c:ptCount val="1"/>
                <c:pt idx="0">
                  <c:v>10 kt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Bewerking!$F$63:$F$72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xVal>
          <c:yVal>
            <c:numRef>
              <c:f>Bewerking!$G$63:$G$72</c:f>
              <c:numCache>
                <c:formatCode>0.000</c:formatCode>
                <c:ptCount val="10"/>
                <c:pt idx="0">
                  <c:v>0</c:v>
                </c:pt>
                <c:pt idx="1">
                  <c:v>7.1839080459774386E-4</c:v>
                </c:pt>
                <c:pt idx="2">
                  <c:v>1.4367816091953485E-3</c:v>
                </c:pt>
                <c:pt idx="3">
                  <c:v>2.1551724137930921E-3</c:v>
                </c:pt>
                <c:pt idx="4">
                  <c:v>5.224660397073615E-4</c:v>
                </c:pt>
                <c:pt idx="5">
                  <c:v>-5.6165099268547973E-3</c:v>
                </c:pt>
                <c:pt idx="6">
                  <c:v>-1.1755485893416956E-2</c:v>
                </c:pt>
                <c:pt idx="7">
                  <c:v>-2.955198537095088E-2</c:v>
                </c:pt>
                <c:pt idx="8">
                  <c:v>-5.260950221552331E-2</c:v>
                </c:pt>
                <c:pt idx="9">
                  <c:v>-8.3558545110653082E-2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A6-4C34-A065-5876D5FFC353}"/>
            </c:ext>
          </c:extLst>
        </c:ser>
        <c:ser>
          <c:idx val="3"/>
          <c:order val="3"/>
          <c:tx>
            <c:strRef>
              <c:f>Bewerking!$I$19</c:f>
              <c:strCache>
                <c:ptCount val="1"/>
                <c:pt idx="0">
                  <c:v>12 kt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Bewerking!$H$63:$H$72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xVal>
          <c:yVal>
            <c:numRef>
              <c:f>Bewerking!$I$63:$I$72</c:f>
              <c:numCache>
                <c:formatCode>0.000</c:formatCode>
                <c:ptCount val="10"/>
                <c:pt idx="0">
                  <c:v>0</c:v>
                </c:pt>
                <c:pt idx="1">
                  <c:v>1.6968325791854508E-3</c:v>
                </c:pt>
                <c:pt idx="2">
                  <c:v>3.3936651583710356E-3</c:v>
                </c:pt>
                <c:pt idx="3">
                  <c:v>5.0904977375566202E-3</c:v>
                </c:pt>
                <c:pt idx="4">
                  <c:v>5.027652086475598E-3</c:v>
                </c:pt>
                <c:pt idx="5">
                  <c:v>-5.0276520864750624E-4</c:v>
                </c:pt>
                <c:pt idx="6">
                  <c:v>-6.0331825037707445E-3</c:v>
                </c:pt>
                <c:pt idx="7">
                  <c:v>-1.9544997486173998E-2</c:v>
                </c:pt>
                <c:pt idx="8">
                  <c:v>-3.7714496370140183E-2</c:v>
                </c:pt>
                <c:pt idx="9">
                  <c:v>-6.287052110645118E-2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9A6-4C34-A065-5876D5FFC353}"/>
            </c:ext>
          </c:extLst>
        </c:ser>
        <c:ser>
          <c:idx val="4"/>
          <c:order val="4"/>
          <c:tx>
            <c:strRef>
              <c:f>Bewerking!$K$19</c:f>
              <c:strCache>
                <c:ptCount val="1"/>
                <c:pt idx="0">
                  <c:v>14 kt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Bewerking!$J$63:$J$72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xVal>
          <c:yVal>
            <c:numRef>
              <c:f>Bewerking!$K$63:$K$72</c:f>
              <c:numCache>
                <c:formatCode>0.000</c:formatCode>
                <c:ptCount val="10"/>
                <c:pt idx="0">
                  <c:v>0</c:v>
                </c:pt>
                <c:pt idx="1">
                  <c:v>4.2217327459617635E-3</c:v>
                </c:pt>
                <c:pt idx="2">
                  <c:v>8.443465491923657E-3</c:v>
                </c:pt>
                <c:pt idx="3">
                  <c:v>1.2665198237885552E-2</c:v>
                </c:pt>
                <c:pt idx="4">
                  <c:v>1.3705335291238432E-2</c:v>
                </c:pt>
                <c:pt idx="5">
                  <c:v>7.9539892315223411E-3</c:v>
                </c:pt>
                <c:pt idx="6">
                  <c:v>2.2026431718062509E-3</c:v>
                </c:pt>
                <c:pt idx="7">
                  <c:v>-1.1900391581008323E-2</c:v>
                </c:pt>
                <c:pt idx="8">
                  <c:v>-3.0404830004728055E-2</c:v>
                </c:pt>
                <c:pt idx="9">
                  <c:v>-5.5511373934805583E-2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9A6-4C34-A065-5876D5FFC353}"/>
            </c:ext>
          </c:extLst>
        </c:ser>
        <c:ser>
          <c:idx val="5"/>
          <c:order val="5"/>
          <c:tx>
            <c:strRef>
              <c:f>Bewerking!$M$19</c:f>
              <c:strCache>
                <c:ptCount val="1"/>
                <c:pt idx="0">
                  <c:v>16 kt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Bewerking!$L$63:$L$72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xVal>
          <c:yVal>
            <c:numRef>
              <c:f>Bewerking!$M$63:$M$72</c:f>
              <c:numCache>
                <c:formatCode>0.000</c:formatCode>
                <c:ptCount val="10"/>
                <c:pt idx="0">
                  <c:v>0</c:v>
                </c:pt>
                <c:pt idx="1">
                  <c:v>3.7393162393162547E-3</c:v>
                </c:pt>
                <c:pt idx="2">
                  <c:v>7.4786324786325093E-3</c:v>
                </c:pt>
                <c:pt idx="3">
                  <c:v>1.1217948717948765E-2</c:v>
                </c:pt>
                <c:pt idx="4">
                  <c:v>1.11585944919278E-2</c:v>
                </c:pt>
                <c:pt idx="5">
                  <c:v>6.2915479582147235E-3</c:v>
                </c:pt>
                <c:pt idx="6">
                  <c:v>1.4245014245013942E-3</c:v>
                </c:pt>
                <c:pt idx="7">
                  <c:v>-1.3354700854700856E-2</c:v>
                </c:pt>
                <c:pt idx="8">
                  <c:v>-3.156322528575882E-2</c:v>
                </c:pt>
                <c:pt idx="9">
                  <c:v>-5.4915732944600219E-2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9A6-4C34-A065-5876D5FFC353}"/>
            </c:ext>
          </c:extLst>
        </c:ser>
        <c:ser>
          <c:idx val="6"/>
          <c:order val="6"/>
          <c:tx>
            <c:strRef>
              <c:f>Bewerking!$O$19</c:f>
              <c:strCache>
                <c:ptCount val="1"/>
                <c:pt idx="0">
                  <c:v>20 kt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Bewerking!$N$63:$N$72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xVal>
          <c:yVal>
            <c:numRef>
              <c:f>Bewerking!$O$63:$O$72</c:f>
              <c:numCache>
                <c:formatCode>0.000</c:formatCode>
                <c:ptCount val="10"/>
                <c:pt idx="0">
                  <c:v>0</c:v>
                </c:pt>
                <c:pt idx="1">
                  <c:v>-2.6571687019449355E-3</c:v>
                </c:pt>
                <c:pt idx="2">
                  <c:v>-5.3143374038896298E-3</c:v>
                </c:pt>
                <c:pt idx="3">
                  <c:v>-7.9715061058344451E-3</c:v>
                </c:pt>
                <c:pt idx="4">
                  <c:v>-1.1759384893713282E-2</c:v>
                </c:pt>
                <c:pt idx="5">
                  <c:v>-1.0967887833559502E-2</c:v>
                </c:pt>
                <c:pt idx="6">
                  <c:v>-1.0176390773405724E-2</c:v>
                </c:pt>
                <c:pt idx="7">
                  <c:v>-2.1257349615558641E-2</c:v>
                </c:pt>
                <c:pt idx="8">
                  <c:v>-3.6471108853328875E-2</c:v>
                </c:pt>
                <c:pt idx="9">
                  <c:v>-5.7884068684525558E-2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9A6-4C34-A065-5876D5FFC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221808"/>
        <c:axId val="2058222224"/>
      </c:scatterChart>
      <c:valAx>
        <c:axId val="2058221808"/>
        <c:scaling>
          <c:orientation val="minMax"/>
          <c:max val="4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Afwijking (graden) t.o.v. halfwind heen-en-weer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058222224"/>
        <c:crosses val="autoZero"/>
        <c:crossBetween val="midCat"/>
      </c:valAx>
      <c:valAx>
        <c:axId val="2058222224"/>
        <c:scaling>
          <c:orientation val="minMax"/>
          <c:min val="-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(wi</a:t>
                </a:r>
                <a:r>
                  <a:rPr lang="en-US"/>
                  <a:t>nst/verlies)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058221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Winst/verlies scheef rak t.o.v halve wind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Bewerking!$C$19</c:f>
              <c:strCache>
                <c:ptCount val="1"/>
                <c:pt idx="0">
                  <c:v>6 kt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Bewerking!$B$51:$B$60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xVal>
          <c:yVal>
            <c:numRef>
              <c:f>Bewerking!$C$51:$C$60</c:f>
              <c:numCache>
                <c:formatCode>0.000</c:formatCode>
                <c:ptCount val="10"/>
                <c:pt idx="0">
                  <c:v>0</c:v>
                </c:pt>
                <c:pt idx="1">
                  <c:v>1.6666666666669272E-3</c:v>
                </c:pt>
                <c:pt idx="2">
                  <c:v>3.3333333333338544E-3</c:v>
                </c:pt>
                <c:pt idx="3">
                  <c:v>5.0000000000007816E-3</c:v>
                </c:pt>
                <c:pt idx="4">
                  <c:v>-3.833333333333222E-2</c:v>
                </c:pt>
                <c:pt idx="5">
                  <c:v>-0.10916666666666686</c:v>
                </c:pt>
                <c:pt idx="6">
                  <c:v>-0.17999999999999972</c:v>
                </c:pt>
                <c:pt idx="7">
                  <c:v>-0.34354166666666686</c:v>
                </c:pt>
                <c:pt idx="8">
                  <c:v>-0.52366636524844168</c:v>
                </c:pt>
                <c:pt idx="9">
                  <c:v>-0.72866561170287802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0B-4221-BC68-F36582748EA0}"/>
            </c:ext>
          </c:extLst>
        </c:ser>
        <c:ser>
          <c:idx val="1"/>
          <c:order val="1"/>
          <c:tx>
            <c:strRef>
              <c:f>Bewerking!$E$19</c:f>
              <c:strCache>
                <c:ptCount val="1"/>
                <c:pt idx="0">
                  <c:v>8 kt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Bewerking!$D$51:$D$60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xVal>
          <c:yVal>
            <c:numRef>
              <c:f>Bewerking!$E$51:$E$60</c:f>
              <c:numCache>
                <c:formatCode>0.000</c:formatCode>
                <c:ptCount val="10"/>
                <c:pt idx="0">
                  <c:v>0</c:v>
                </c:pt>
                <c:pt idx="1">
                  <c:v>1.5416666666666856E-2</c:v>
                </c:pt>
                <c:pt idx="2">
                  <c:v>3.0833333333333712E-2</c:v>
                </c:pt>
                <c:pt idx="3">
                  <c:v>4.624999999999968E-2</c:v>
                </c:pt>
                <c:pt idx="4">
                  <c:v>1.9999999999999574E-2</c:v>
                </c:pt>
                <c:pt idx="5">
                  <c:v>-5.0000000000000711E-2</c:v>
                </c:pt>
                <c:pt idx="6">
                  <c:v>-0.12000000000000099</c:v>
                </c:pt>
                <c:pt idx="7">
                  <c:v>-0.29333333333333389</c:v>
                </c:pt>
                <c:pt idx="8">
                  <c:v>-0.49198708356666465</c:v>
                </c:pt>
                <c:pt idx="9">
                  <c:v>-0.72862145914998955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0B-4221-BC68-F36582748EA0}"/>
            </c:ext>
          </c:extLst>
        </c:ser>
        <c:ser>
          <c:idx val="2"/>
          <c:order val="2"/>
          <c:tx>
            <c:strRef>
              <c:f>Bewerking!$G$19</c:f>
              <c:strCache>
                <c:ptCount val="1"/>
                <c:pt idx="0">
                  <c:v>10 kt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Bewerking!$F$51:$F$60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xVal>
          <c:yVal>
            <c:numRef>
              <c:f>Bewerking!$G$51:$G$60</c:f>
              <c:numCache>
                <c:formatCode>0.000</c:formatCode>
                <c:ptCount val="10"/>
                <c:pt idx="0">
                  <c:v>0</c:v>
                </c:pt>
                <c:pt idx="1">
                  <c:v>4.5833333333336057E-3</c:v>
                </c:pt>
                <c:pt idx="2">
                  <c:v>9.1666666666663232E-3</c:v>
                </c:pt>
                <c:pt idx="3">
                  <c:v>1.3749999999999929E-2</c:v>
                </c:pt>
                <c:pt idx="4">
                  <c:v>3.3333333333329662E-3</c:v>
                </c:pt>
                <c:pt idx="5">
                  <c:v>-3.5833333333333606E-2</c:v>
                </c:pt>
                <c:pt idx="6">
                  <c:v>-7.5000000000000178E-2</c:v>
                </c:pt>
                <c:pt idx="7">
                  <c:v>-0.18854166666666661</c:v>
                </c:pt>
                <c:pt idx="8">
                  <c:v>-0.33564862413503871</c:v>
                </c:pt>
                <c:pt idx="9">
                  <c:v>-0.53310351780596665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0B-4221-BC68-F36582748EA0}"/>
            </c:ext>
          </c:extLst>
        </c:ser>
        <c:ser>
          <c:idx val="3"/>
          <c:order val="3"/>
          <c:tx>
            <c:strRef>
              <c:f>Bewerking!$I$19</c:f>
              <c:strCache>
                <c:ptCount val="1"/>
                <c:pt idx="0">
                  <c:v>12 kt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Bewerking!$H$51:$H$60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xVal>
          <c:yVal>
            <c:numRef>
              <c:f>Bewerking!$I$51:$I$60</c:f>
              <c:numCache>
                <c:formatCode>0.000</c:formatCode>
                <c:ptCount val="10"/>
                <c:pt idx="0">
                  <c:v>0</c:v>
                </c:pt>
                <c:pt idx="1">
                  <c:v>1.1249999999999538E-2</c:v>
                </c:pt>
                <c:pt idx="2">
                  <c:v>2.2499999999999964E-2</c:v>
                </c:pt>
                <c:pt idx="3">
                  <c:v>3.3750000000000391E-2</c:v>
                </c:pt>
                <c:pt idx="4">
                  <c:v>3.3333333333333215E-2</c:v>
                </c:pt>
                <c:pt idx="5">
                  <c:v>-3.3333333333329662E-3</c:v>
                </c:pt>
                <c:pt idx="6">
                  <c:v>-4.0000000000000036E-2</c:v>
                </c:pt>
                <c:pt idx="7">
                  <c:v>-0.12958333333333361</c:v>
                </c:pt>
                <c:pt idx="8">
                  <c:v>-0.25004711093402943</c:v>
                </c:pt>
                <c:pt idx="9">
                  <c:v>-0.41683155493577129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E0B-4221-BC68-F36582748EA0}"/>
            </c:ext>
          </c:extLst>
        </c:ser>
        <c:ser>
          <c:idx val="4"/>
          <c:order val="4"/>
          <c:tx>
            <c:strRef>
              <c:f>Bewerking!$K$19</c:f>
              <c:strCache>
                <c:ptCount val="1"/>
                <c:pt idx="0">
                  <c:v>14 kt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Bewerking!$J$51:$J$60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xVal>
          <c:yVal>
            <c:numRef>
              <c:f>Bewerking!$K$51:$K$60</c:f>
              <c:numCache>
                <c:formatCode>0.000</c:formatCode>
                <c:ptCount val="10"/>
                <c:pt idx="0">
                  <c:v>0</c:v>
                </c:pt>
                <c:pt idx="1">
                  <c:v>2.8749999999999609E-2</c:v>
                </c:pt>
                <c:pt idx="2">
                  <c:v>5.7500000000000107E-2</c:v>
                </c:pt>
                <c:pt idx="3">
                  <c:v>8.6250000000000604E-2</c:v>
                </c:pt>
                <c:pt idx="4">
                  <c:v>9.3333333333333712E-2</c:v>
                </c:pt>
                <c:pt idx="5">
                  <c:v>5.416666666666714E-2</c:v>
                </c:pt>
                <c:pt idx="6">
                  <c:v>1.5000000000000568E-2</c:v>
                </c:pt>
                <c:pt idx="7">
                  <c:v>-8.1041666666666679E-2</c:v>
                </c:pt>
                <c:pt idx="8">
                  <c:v>-0.20705689233219804</c:v>
                </c:pt>
                <c:pt idx="9">
                  <c:v>-0.37803245649602601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E0B-4221-BC68-F36582748EA0}"/>
            </c:ext>
          </c:extLst>
        </c:ser>
        <c:ser>
          <c:idx val="5"/>
          <c:order val="5"/>
          <c:tx>
            <c:strRef>
              <c:f>Bewerking!$M$19</c:f>
              <c:strCache>
                <c:ptCount val="1"/>
                <c:pt idx="0">
                  <c:v>16 kt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Bewerking!$L$51:$L$60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xVal>
          <c:yVal>
            <c:numRef>
              <c:f>Bewerking!$M$51:$M$60</c:f>
              <c:numCache>
                <c:formatCode>0.000</c:formatCode>
                <c:ptCount val="10"/>
                <c:pt idx="0">
                  <c:v>0</c:v>
                </c:pt>
                <c:pt idx="1">
                  <c:v>2.6250000000000107E-2</c:v>
                </c:pt>
                <c:pt idx="2">
                  <c:v>5.2500000000000213E-2</c:v>
                </c:pt>
                <c:pt idx="3">
                  <c:v>7.875000000000032E-2</c:v>
                </c:pt>
                <c:pt idx="4">
                  <c:v>7.8333333333333144E-2</c:v>
                </c:pt>
                <c:pt idx="5">
                  <c:v>4.4166666666667354E-2</c:v>
                </c:pt>
                <c:pt idx="6">
                  <c:v>9.9999999999997868E-3</c:v>
                </c:pt>
                <c:pt idx="7">
                  <c:v>-9.375E-2</c:v>
                </c:pt>
                <c:pt idx="8">
                  <c:v>-0.22157384150602688</c:v>
                </c:pt>
                <c:pt idx="9">
                  <c:v>-0.38550844527109351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E0B-4221-BC68-F36582748EA0}"/>
            </c:ext>
          </c:extLst>
        </c:ser>
        <c:ser>
          <c:idx val="6"/>
          <c:order val="6"/>
          <c:tx>
            <c:strRef>
              <c:f>Bewerking!$O$19</c:f>
              <c:strCache>
                <c:ptCount val="1"/>
                <c:pt idx="0">
                  <c:v>20 kt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Bewerking!$N$51:$N$60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</c:numCache>
            </c:numRef>
          </c:xVal>
          <c:yVal>
            <c:numRef>
              <c:f>Bewerking!$O$51:$O$60</c:f>
              <c:numCache>
                <c:formatCode>0.000</c:formatCode>
                <c:ptCount val="10"/>
                <c:pt idx="0">
                  <c:v>0</c:v>
                </c:pt>
                <c:pt idx="1">
                  <c:v>-1.9583333333334174E-2</c:v>
                </c:pt>
                <c:pt idx="2">
                  <c:v>-3.9166666666666572E-2</c:v>
                </c:pt>
                <c:pt idx="3">
                  <c:v>-5.8749999999999858E-2</c:v>
                </c:pt>
                <c:pt idx="4">
                  <c:v>-8.6666666666666892E-2</c:v>
                </c:pt>
                <c:pt idx="5">
                  <c:v>-8.0833333333333535E-2</c:v>
                </c:pt>
                <c:pt idx="6">
                  <c:v>-7.5000000000000178E-2</c:v>
                </c:pt>
                <c:pt idx="7">
                  <c:v>-0.15666666666666718</c:v>
                </c:pt>
                <c:pt idx="8">
                  <c:v>-0.26879207224903379</c:v>
                </c:pt>
                <c:pt idx="9">
                  <c:v>-0.42660558620495337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E0B-4221-BC68-F36582748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221808"/>
        <c:axId val="2058222224"/>
      </c:scatterChart>
      <c:valAx>
        <c:axId val="2058221808"/>
        <c:scaling>
          <c:orientation val="minMax"/>
          <c:max val="4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Afwijking (graden) t.o.v. halfwind heen-en-weer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058222224"/>
        <c:crosses val="autoZero"/>
        <c:crossBetween val="midCat"/>
      </c:valAx>
      <c:valAx>
        <c:axId val="2058222224"/>
        <c:scaling>
          <c:orientation val="minMax"/>
          <c:max val="0.1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Kts (winst/verlies)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058221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281940</xdr:colOff>
      <xdr:row>28</xdr:row>
      <xdr:rowOff>73152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8A8BFD-34AD-4D36-A148-64D83FE80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487680</xdr:colOff>
      <xdr:row>20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312E80-03DE-4BDD-B5C3-8F0CB0E44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10</xdr:col>
      <xdr:colOff>487680</xdr:colOff>
      <xdr:row>41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7578E3-32A3-43ED-9AF3-29B58775B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B1B6F-2B35-4E61-BAC6-F6C8649A914A}">
  <dimension ref="A1:I14"/>
  <sheetViews>
    <sheetView workbookViewId="0">
      <selection activeCell="D21" sqref="D21"/>
    </sheetView>
  </sheetViews>
  <sheetFormatPr defaultRowHeight="14.4" x14ac:dyDescent="0.3"/>
  <sheetData>
    <row r="1" spans="1:9" ht="24" thickBot="1" x14ac:dyDescent="0.5">
      <c r="B1" s="38" t="s">
        <v>18</v>
      </c>
    </row>
    <row r="2" spans="1:9" ht="28.8" x14ac:dyDescent="0.3">
      <c r="A2" s="18" t="s">
        <v>0</v>
      </c>
      <c r="B2" s="13"/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5" t="s">
        <v>6</v>
      </c>
      <c r="I2" s="14" t="s">
        <v>7</v>
      </c>
    </row>
    <row r="3" spans="1:9" ht="28.8" x14ac:dyDescent="0.3">
      <c r="A3" s="18" t="s">
        <v>10</v>
      </c>
      <c r="B3" s="6"/>
      <c r="C3" s="7">
        <v>44.3</v>
      </c>
      <c r="D3" s="7">
        <v>43.3</v>
      </c>
      <c r="E3" s="7">
        <v>43.5</v>
      </c>
      <c r="F3" s="7">
        <v>42.4</v>
      </c>
      <c r="G3" s="7">
        <v>42</v>
      </c>
      <c r="H3" s="2">
        <v>42.6</v>
      </c>
      <c r="I3" s="7">
        <v>44.3</v>
      </c>
    </row>
    <row r="4" spans="1:9" ht="28.8" x14ac:dyDescent="0.3">
      <c r="A4" s="18" t="s">
        <v>8</v>
      </c>
      <c r="B4" s="6">
        <v>0</v>
      </c>
      <c r="C4" s="7">
        <v>2.93</v>
      </c>
      <c r="D4" s="7">
        <v>3.48</v>
      </c>
      <c r="E4" s="7">
        <v>3.91</v>
      </c>
      <c r="F4" s="7">
        <v>4.2</v>
      </c>
      <c r="G4" s="7">
        <v>4.29</v>
      </c>
      <c r="H4" s="2">
        <v>4.3099999999999996</v>
      </c>
      <c r="I4" s="7">
        <v>4.1900000000000004</v>
      </c>
    </row>
    <row r="5" spans="1:9" x14ac:dyDescent="0.3">
      <c r="A5" s="19"/>
      <c r="B5" s="6">
        <v>52</v>
      </c>
      <c r="C5" s="7">
        <v>4.5199999999999996</v>
      </c>
      <c r="D5" s="7">
        <v>5.35</v>
      </c>
      <c r="E5" s="7">
        <v>5.92</v>
      </c>
      <c r="F5" s="7">
        <v>6.2</v>
      </c>
      <c r="G5" s="7">
        <v>6.31</v>
      </c>
      <c r="H5" s="2">
        <v>6.34</v>
      </c>
      <c r="I5" s="7">
        <v>6.32</v>
      </c>
    </row>
    <row r="6" spans="1:9" x14ac:dyDescent="0.3">
      <c r="A6" s="19"/>
      <c r="B6" s="6">
        <v>60</v>
      </c>
      <c r="C6" s="7">
        <v>4.83</v>
      </c>
      <c r="D6" s="7">
        <v>5.67</v>
      </c>
      <c r="E6" s="7">
        <v>6.15</v>
      </c>
      <c r="F6" s="7">
        <v>6.38</v>
      </c>
      <c r="G6" s="7">
        <v>6.5</v>
      </c>
      <c r="H6" s="2">
        <v>6.56</v>
      </c>
      <c r="I6" s="7">
        <v>6.56</v>
      </c>
    </row>
    <row r="7" spans="1:9" x14ac:dyDescent="0.3">
      <c r="A7" s="19"/>
      <c r="B7" s="6">
        <v>75</v>
      </c>
      <c r="C7" s="7">
        <v>5.0599999999999996</v>
      </c>
      <c r="D7" s="7">
        <v>5.91</v>
      </c>
      <c r="E7" s="7">
        <v>6.31</v>
      </c>
      <c r="F7" s="7">
        <v>6.54</v>
      </c>
      <c r="G7" s="7">
        <v>6.72</v>
      </c>
      <c r="H7" s="2">
        <v>6.87</v>
      </c>
      <c r="I7" s="7">
        <v>6.99</v>
      </c>
    </row>
    <row r="8" spans="1:9" x14ac:dyDescent="0.3">
      <c r="A8" s="19"/>
      <c r="B8" s="6">
        <v>90</v>
      </c>
      <c r="C8" s="7">
        <v>5.0199999999999996</v>
      </c>
      <c r="D8" s="7">
        <v>5.9</v>
      </c>
      <c r="E8" s="7">
        <v>6.38</v>
      </c>
      <c r="F8" s="7">
        <v>6.63</v>
      </c>
      <c r="G8" s="7">
        <v>6.81</v>
      </c>
      <c r="H8" s="2">
        <v>7.02</v>
      </c>
      <c r="I8" s="7">
        <v>7.37</v>
      </c>
    </row>
    <row r="9" spans="1:9" x14ac:dyDescent="0.3">
      <c r="A9" s="19"/>
      <c r="B9" s="6">
        <v>110</v>
      </c>
      <c r="C9" s="7">
        <v>4.9800000000000004</v>
      </c>
      <c r="D9" s="7">
        <v>6.01</v>
      </c>
      <c r="E9" s="7">
        <v>6.51</v>
      </c>
      <c r="F9" s="7">
        <v>6.84</v>
      </c>
      <c r="G9" s="7">
        <v>7.16</v>
      </c>
      <c r="H9" s="2">
        <v>7.43</v>
      </c>
      <c r="I9" s="7">
        <v>7.72</v>
      </c>
    </row>
    <row r="10" spans="1:9" x14ac:dyDescent="0.3">
      <c r="A10" s="19"/>
      <c r="B10" s="6">
        <v>120</v>
      </c>
      <c r="C10" s="7">
        <v>4.8499999999999996</v>
      </c>
      <c r="D10" s="7">
        <v>5.89</v>
      </c>
      <c r="E10" s="7">
        <v>6.46</v>
      </c>
      <c r="F10" s="7">
        <v>6.8</v>
      </c>
      <c r="G10" s="7">
        <v>7.15</v>
      </c>
      <c r="H10" s="2">
        <v>7.5</v>
      </c>
      <c r="I10" s="7">
        <v>8.0299999999999994</v>
      </c>
    </row>
    <row r="11" spans="1:9" x14ac:dyDescent="0.3">
      <c r="A11" s="19"/>
      <c r="B11" s="6">
        <v>135</v>
      </c>
      <c r="C11" s="7">
        <v>4.45</v>
      </c>
      <c r="D11" s="7">
        <v>5.45</v>
      </c>
      <c r="E11" s="7">
        <v>6.21</v>
      </c>
      <c r="F11" s="7">
        <v>6.6</v>
      </c>
      <c r="G11" s="7">
        <v>6.93</v>
      </c>
      <c r="H11" s="2">
        <v>7.29</v>
      </c>
      <c r="I11" s="7">
        <v>7.99</v>
      </c>
    </row>
    <row r="12" spans="1:9" x14ac:dyDescent="0.3">
      <c r="A12" s="19"/>
      <c r="B12" s="6">
        <v>150</v>
      </c>
      <c r="C12" s="7">
        <v>3.83</v>
      </c>
      <c r="D12" s="7">
        <v>4.79</v>
      </c>
      <c r="E12" s="7">
        <v>5.64</v>
      </c>
      <c r="F12" s="7">
        <v>6.26</v>
      </c>
      <c r="G12" s="7">
        <v>6.61</v>
      </c>
      <c r="H12" s="2">
        <v>6.91</v>
      </c>
      <c r="I12" s="7">
        <v>7.58</v>
      </c>
    </row>
    <row r="13" spans="1:9" ht="28.8" x14ac:dyDescent="0.3">
      <c r="A13" s="18" t="s">
        <v>9</v>
      </c>
      <c r="B13" s="6">
        <v>180</v>
      </c>
      <c r="C13" s="7">
        <v>3.31</v>
      </c>
      <c r="D13" s="7">
        <v>4.1500000000000004</v>
      </c>
      <c r="E13" s="7">
        <v>4.9000000000000004</v>
      </c>
      <c r="F13" s="7">
        <v>5.55</v>
      </c>
      <c r="G13" s="7">
        <v>6.13</v>
      </c>
      <c r="H13" s="2">
        <v>6.51</v>
      </c>
      <c r="I13" s="7">
        <v>7.1</v>
      </c>
    </row>
    <row r="14" spans="1:9" ht="29.4" thickBot="1" x14ac:dyDescent="0.35">
      <c r="A14" s="18" t="s">
        <v>11</v>
      </c>
      <c r="B14" s="9"/>
      <c r="C14" s="10">
        <v>148</v>
      </c>
      <c r="D14" s="10">
        <v>151</v>
      </c>
      <c r="E14" s="10">
        <v>152</v>
      </c>
      <c r="F14" s="10">
        <v>160</v>
      </c>
      <c r="G14" s="10">
        <v>180</v>
      </c>
      <c r="H14" s="12">
        <v>180</v>
      </c>
      <c r="I14" s="10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FD378-FE2A-4251-B974-D5E102451F91}">
  <dimension ref="A1:O74"/>
  <sheetViews>
    <sheetView topLeftCell="A49" workbookViewId="0">
      <selection activeCell="N20" sqref="N20:O48"/>
    </sheetView>
  </sheetViews>
  <sheetFormatPr defaultRowHeight="14.4" x14ac:dyDescent="0.3"/>
  <cols>
    <col min="1" max="1" width="8.88671875" style="19"/>
    <col min="2" max="2" width="9" bestFit="1" customWidth="1"/>
    <col min="3" max="3" width="13.77734375" bestFit="1" customWidth="1"/>
    <col min="4" max="4" width="11.44140625" bestFit="1" customWidth="1"/>
    <col min="5" max="5" width="12.109375" bestFit="1" customWidth="1"/>
    <col min="6" max="6" width="11.44140625" bestFit="1" customWidth="1"/>
    <col min="7" max="7" width="12.109375" bestFit="1" customWidth="1"/>
    <col min="8" max="8" width="11.44140625" bestFit="1" customWidth="1"/>
    <col min="9" max="9" width="12.109375" bestFit="1" customWidth="1"/>
    <col min="10" max="10" width="11.44140625" bestFit="1" customWidth="1"/>
    <col min="11" max="11" width="12.109375" bestFit="1" customWidth="1"/>
    <col min="12" max="12" width="11.44140625" bestFit="1" customWidth="1"/>
    <col min="13" max="13" width="12.109375" bestFit="1" customWidth="1"/>
    <col min="14" max="14" width="11.44140625" bestFit="1" customWidth="1"/>
    <col min="15" max="15" width="12.109375" bestFit="1" customWidth="1"/>
  </cols>
  <sheetData>
    <row r="1" spans="1:15" ht="24" thickBot="1" x14ac:dyDescent="0.5">
      <c r="B1" s="38" t="s">
        <v>17</v>
      </c>
    </row>
    <row r="2" spans="1:15" ht="28.8" x14ac:dyDescent="0.3">
      <c r="A2" s="18" t="s">
        <v>0</v>
      </c>
      <c r="B2" s="13" t="str">
        <f>IF(Brondata!$B2="","",Brondata!$B2)</f>
        <v/>
      </c>
      <c r="C2" s="14" t="s">
        <v>1</v>
      </c>
      <c r="D2" s="13" t="str">
        <f>IF(Brondata!$B2="","",Brondata!$B2)</f>
        <v/>
      </c>
      <c r="E2" s="14" t="s">
        <v>2</v>
      </c>
      <c r="F2" s="13" t="str">
        <f>IF(Brondata!$B2="","",Brondata!$B2)</f>
        <v/>
      </c>
      <c r="G2" s="14" t="s">
        <v>3</v>
      </c>
      <c r="H2" s="13" t="str">
        <f>IF(Brondata!$B2="","",Brondata!$B2)</f>
        <v/>
      </c>
      <c r="I2" s="14" t="s">
        <v>4</v>
      </c>
      <c r="J2" s="13" t="str">
        <f>IF(Brondata!$B2="","",Brondata!$B2)</f>
        <v/>
      </c>
      <c r="K2" s="14" t="s">
        <v>5</v>
      </c>
      <c r="L2" s="13" t="str">
        <f>IF(Brondata!$B2="","",Brondata!$B2)</f>
        <v/>
      </c>
      <c r="M2" s="14" t="s">
        <v>6</v>
      </c>
      <c r="N2" s="48" t="str">
        <f>IF(Brondata!$B2="","",Brondata!$B2)</f>
        <v/>
      </c>
      <c r="O2" s="14" t="s">
        <v>7</v>
      </c>
    </row>
    <row r="3" spans="1:15" ht="28.8" x14ac:dyDescent="0.3">
      <c r="A3" s="18" t="s">
        <v>10</v>
      </c>
      <c r="B3" s="6" t="str">
        <f>IF(Brondata!B3="","",Brondata!B3)</f>
        <v/>
      </c>
      <c r="C3" s="7">
        <v>44.3</v>
      </c>
      <c r="D3" s="6" t="str">
        <f>IF(Brondata!$B3="","",Brondata!$B3)</f>
        <v/>
      </c>
      <c r="E3" s="7">
        <v>43.3</v>
      </c>
      <c r="F3" s="6" t="str">
        <f>IF(Brondata!$B3="","",Brondata!$B3)</f>
        <v/>
      </c>
      <c r="G3" s="7">
        <v>43.5</v>
      </c>
      <c r="H3" s="6" t="str">
        <f>IF(Brondata!$B3="","",Brondata!$B3)</f>
        <v/>
      </c>
      <c r="I3" s="7">
        <v>42.4</v>
      </c>
      <c r="J3" s="6" t="str">
        <f>IF(Brondata!$B3="","",Brondata!$B3)</f>
        <v/>
      </c>
      <c r="K3" s="7">
        <v>42</v>
      </c>
      <c r="L3" s="6" t="str">
        <f>IF(Brondata!$B3="","",Brondata!$B3)</f>
        <v/>
      </c>
      <c r="M3" s="7">
        <v>42.6</v>
      </c>
      <c r="N3" s="3" t="str">
        <f>IF(Brondata!$B3="","",Brondata!$B3)</f>
        <v/>
      </c>
      <c r="O3" s="7">
        <v>44.3</v>
      </c>
    </row>
    <row r="4" spans="1:15" ht="28.8" x14ac:dyDescent="0.3">
      <c r="A4" s="18" t="s">
        <v>8</v>
      </c>
      <c r="B4" s="6">
        <f>IF(Brondata!B4="","",Brondata!B4)</f>
        <v>0</v>
      </c>
      <c r="C4" s="7">
        <v>2.93</v>
      </c>
      <c r="D4" s="6">
        <f>IF(Brondata!$B4="","",Brondata!$B4)</f>
        <v>0</v>
      </c>
      <c r="E4" s="7">
        <v>3.48</v>
      </c>
      <c r="F4" s="6">
        <f>IF(Brondata!$B4="","",Brondata!$B4)</f>
        <v>0</v>
      </c>
      <c r="G4" s="7">
        <v>3.91</v>
      </c>
      <c r="H4" s="6">
        <f>IF(Brondata!$B4="","",Brondata!$B4)</f>
        <v>0</v>
      </c>
      <c r="I4" s="7">
        <v>4.2</v>
      </c>
      <c r="J4" s="6">
        <f>IF(Brondata!$B4="","",Brondata!$B4)</f>
        <v>0</v>
      </c>
      <c r="K4" s="7">
        <v>4.29</v>
      </c>
      <c r="L4" s="6">
        <f>IF(Brondata!$B4="","",Brondata!$B4)</f>
        <v>0</v>
      </c>
      <c r="M4" s="7">
        <v>4.3099999999999996</v>
      </c>
      <c r="N4" s="3">
        <f>IF(Brondata!$B4="","",Brondata!$B4)</f>
        <v>0</v>
      </c>
      <c r="O4" s="7">
        <v>4.1900000000000004</v>
      </c>
    </row>
    <row r="5" spans="1:15" x14ac:dyDescent="0.3">
      <c r="A5" s="18" t="s">
        <v>12</v>
      </c>
      <c r="B5" s="16">
        <f>C3</f>
        <v>44.3</v>
      </c>
      <c r="C5" s="17">
        <f>C4/COS(RADIANS(C3))</f>
        <v>4.0939356542536682</v>
      </c>
      <c r="D5" s="16">
        <f>E3</f>
        <v>43.3</v>
      </c>
      <c r="E5" s="17">
        <f>E4/COS(RADIANS(E3))</f>
        <v>4.7817123729700262</v>
      </c>
      <c r="F5" s="16">
        <f>G3</f>
        <v>43.5</v>
      </c>
      <c r="G5" s="17">
        <f>G4/COS(RADIANS(G3))</f>
        <v>5.390320028185509</v>
      </c>
      <c r="H5" s="16">
        <f>I3</f>
        <v>42.4</v>
      </c>
      <c r="I5" s="17">
        <f>I4/COS(RADIANS(I3))</f>
        <v>5.6875477350333146</v>
      </c>
      <c r="J5" s="16">
        <f>K3</f>
        <v>42</v>
      </c>
      <c r="K5" s="17">
        <f>K4/COS(RADIANS(K3))</f>
        <v>5.7727644100113533</v>
      </c>
      <c r="L5" s="16">
        <f>M3</f>
        <v>42.6</v>
      </c>
      <c r="M5" s="17">
        <f>M4/COS(RADIANS(M3))</f>
        <v>5.8552058898433472</v>
      </c>
      <c r="N5" s="49">
        <f>O3</f>
        <v>44.3</v>
      </c>
      <c r="O5" s="17">
        <f>O4/COS(RADIANS(O3))</f>
        <v>5.8544677103491027</v>
      </c>
    </row>
    <row r="6" spans="1:15" x14ac:dyDescent="0.3">
      <c r="B6" s="6">
        <f>Brondata!$B5</f>
        <v>52</v>
      </c>
      <c r="C6" s="7">
        <f>Brondata!C5</f>
        <v>4.5199999999999996</v>
      </c>
      <c r="D6" s="6">
        <f>Brondata!$B5</f>
        <v>52</v>
      </c>
      <c r="E6" s="7">
        <f>Brondata!D5</f>
        <v>5.35</v>
      </c>
      <c r="F6" s="6">
        <f>Brondata!$B5</f>
        <v>52</v>
      </c>
      <c r="G6" s="7">
        <f>Brondata!E5</f>
        <v>5.92</v>
      </c>
      <c r="H6" s="6">
        <f>Brondata!$B5</f>
        <v>52</v>
      </c>
      <c r="I6" s="7">
        <f>Brondata!F5</f>
        <v>6.2</v>
      </c>
      <c r="J6" s="6">
        <f>Brondata!$B5</f>
        <v>52</v>
      </c>
      <c r="K6" s="7">
        <f>Brondata!G5</f>
        <v>6.31</v>
      </c>
      <c r="L6" s="6">
        <f>Brondata!$B5</f>
        <v>52</v>
      </c>
      <c r="M6" s="7">
        <f>Brondata!H5</f>
        <v>6.34</v>
      </c>
      <c r="N6" s="3">
        <f>Brondata!$B5</f>
        <v>52</v>
      </c>
      <c r="O6" s="7">
        <f>Brondata!I5</f>
        <v>6.32</v>
      </c>
    </row>
    <row r="7" spans="1:15" x14ac:dyDescent="0.3">
      <c r="B7" s="6">
        <f>Brondata!$B6</f>
        <v>60</v>
      </c>
      <c r="C7" s="7">
        <f>Brondata!C6</f>
        <v>4.83</v>
      </c>
      <c r="D7" s="6">
        <f>Brondata!$B6</f>
        <v>60</v>
      </c>
      <c r="E7" s="7">
        <f>Brondata!D6</f>
        <v>5.67</v>
      </c>
      <c r="F7" s="6">
        <f>Brondata!$B6</f>
        <v>60</v>
      </c>
      <c r="G7" s="7">
        <f>Brondata!E6</f>
        <v>6.15</v>
      </c>
      <c r="H7" s="6">
        <f>Brondata!$B6</f>
        <v>60</v>
      </c>
      <c r="I7" s="7">
        <f>Brondata!F6</f>
        <v>6.38</v>
      </c>
      <c r="J7" s="6">
        <f>Brondata!$B6</f>
        <v>60</v>
      </c>
      <c r="K7" s="7">
        <f>Brondata!G6</f>
        <v>6.5</v>
      </c>
      <c r="L7" s="6">
        <f>Brondata!$B6</f>
        <v>60</v>
      </c>
      <c r="M7" s="7">
        <f>Brondata!H6</f>
        <v>6.56</v>
      </c>
      <c r="N7" s="3">
        <f>Brondata!$B6</f>
        <v>60</v>
      </c>
      <c r="O7" s="7">
        <f>Brondata!I6</f>
        <v>6.56</v>
      </c>
    </row>
    <row r="8" spans="1:15" x14ac:dyDescent="0.3">
      <c r="B8" s="6">
        <f>Brondata!$B7</f>
        <v>75</v>
      </c>
      <c r="C8" s="7">
        <f>Brondata!C7</f>
        <v>5.0599999999999996</v>
      </c>
      <c r="D8" s="6">
        <f>Brondata!$B7</f>
        <v>75</v>
      </c>
      <c r="E8" s="7">
        <f>Brondata!D7</f>
        <v>5.91</v>
      </c>
      <c r="F8" s="6">
        <f>Brondata!$B7</f>
        <v>75</v>
      </c>
      <c r="G8" s="7">
        <f>Brondata!E7</f>
        <v>6.31</v>
      </c>
      <c r="H8" s="6">
        <f>Brondata!$B7</f>
        <v>75</v>
      </c>
      <c r="I8" s="7">
        <f>Brondata!F7</f>
        <v>6.54</v>
      </c>
      <c r="J8" s="6">
        <f>Brondata!$B7</f>
        <v>75</v>
      </c>
      <c r="K8" s="7">
        <f>Brondata!G7</f>
        <v>6.72</v>
      </c>
      <c r="L8" s="6">
        <f>Brondata!$B7</f>
        <v>75</v>
      </c>
      <c r="M8" s="7">
        <f>Brondata!H7</f>
        <v>6.87</v>
      </c>
      <c r="N8" s="3">
        <f>Brondata!$B7</f>
        <v>75</v>
      </c>
      <c r="O8" s="7">
        <f>Brondata!I7</f>
        <v>6.99</v>
      </c>
    </row>
    <row r="9" spans="1:15" x14ac:dyDescent="0.3">
      <c r="B9" s="6">
        <f>Brondata!$B8</f>
        <v>90</v>
      </c>
      <c r="C9" s="7">
        <f>Brondata!C8</f>
        <v>5.0199999999999996</v>
      </c>
      <c r="D9" s="6">
        <f>Brondata!$B8</f>
        <v>90</v>
      </c>
      <c r="E9" s="7">
        <f>Brondata!D8</f>
        <v>5.9</v>
      </c>
      <c r="F9" s="6">
        <f>Brondata!$B8</f>
        <v>90</v>
      </c>
      <c r="G9" s="7">
        <f>Brondata!E8</f>
        <v>6.38</v>
      </c>
      <c r="H9" s="6">
        <f>Brondata!$B8</f>
        <v>90</v>
      </c>
      <c r="I9" s="7">
        <f>Brondata!F8</f>
        <v>6.63</v>
      </c>
      <c r="J9" s="6">
        <f>Brondata!$B8</f>
        <v>90</v>
      </c>
      <c r="K9" s="7">
        <f>Brondata!G8</f>
        <v>6.81</v>
      </c>
      <c r="L9" s="6">
        <f>Brondata!$B8</f>
        <v>90</v>
      </c>
      <c r="M9" s="7">
        <f>Brondata!H8</f>
        <v>7.02</v>
      </c>
      <c r="N9" s="3">
        <f>Brondata!$B8</f>
        <v>90</v>
      </c>
      <c r="O9" s="7">
        <f>Brondata!I8</f>
        <v>7.37</v>
      </c>
    </row>
    <row r="10" spans="1:15" x14ac:dyDescent="0.3">
      <c r="B10" s="6">
        <f>Brondata!$B9</f>
        <v>110</v>
      </c>
      <c r="C10" s="7">
        <f>Brondata!C9</f>
        <v>4.9800000000000004</v>
      </c>
      <c r="D10" s="6">
        <f>Brondata!$B9</f>
        <v>110</v>
      </c>
      <c r="E10" s="7">
        <f>Brondata!D9</f>
        <v>6.01</v>
      </c>
      <c r="F10" s="6">
        <f>Brondata!$B9</f>
        <v>110</v>
      </c>
      <c r="G10" s="7">
        <f>Brondata!E9</f>
        <v>6.51</v>
      </c>
      <c r="H10" s="6">
        <f>Brondata!$B9</f>
        <v>110</v>
      </c>
      <c r="I10" s="7">
        <f>Brondata!F9</f>
        <v>6.84</v>
      </c>
      <c r="J10" s="6">
        <f>Brondata!$B9</f>
        <v>110</v>
      </c>
      <c r="K10" s="7">
        <f>Brondata!G9</f>
        <v>7.16</v>
      </c>
      <c r="L10" s="6">
        <f>Brondata!$B9</f>
        <v>110</v>
      </c>
      <c r="M10" s="7">
        <f>Brondata!H9</f>
        <v>7.43</v>
      </c>
      <c r="N10" s="3">
        <f>Brondata!$B9</f>
        <v>110</v>
      </c>
      <c r="O10" s="7">
        <f>Brondata!I9</f>
        <v>7.72</v>
      </c>
    </row>
    <row r="11" spans="1:15" x14ac:dyDescent="0.3">
      <c r="B11" s="6">
        <f>Brondata!$B10</f>
        <v>120</v>
      </c>
      <c r="C11" s="7">
        <f>Brondata!C10</f>
        <v>4.8499999999999996</v>
      </c>
      <c r="D11" s="6">
        <f>Brondata!$B10</f>
        <v>120</v>
      </c>
      <c r="E11" s="7">
        <f>Brondata!D10</f>
        <v>5.89</v>
      </c>
      <c r="F11" s="6">
        <f>Brondata!$B10</f>
        <v>120</v>
      </c>
      <c r="G11" s="7">
        <f>Brondata!E10</f>
        <v>6.46</v>
      </c>
      <c r="H11" s="6">
        <f>Brondata!$B10</f>
        <v>120</v>
      </c>
      <c r="I11" s="7">
        <f>Brondata!F10</f>
        <v>6.8</v>
      </c>
      <c r="J11" s="6">
        <f>Brondata!$B10</f>
        <v>120</v>
      </c>
      <c r="K11" s="7">
        <f>Brondata!G10</f>
        <v>7.15</v>
      </c>
      <c r="L11" s="6">
        <f>Brondata!$B10</f>
        <v>120</v>
      </c>
      <c r="M11" s="7">
        <f>Brondata!H10</f>
        <v>7.5</v>
      </c>
      <c r="N11" s="3">
        <f>Brondata!$B10</f>
        <v>120</v>
      </c>
      <c r="O11" s="7">
        <f>Brondata!I10</f>
        <v>8.0299999999999994</v>
      </c>
    </row>
    <row r="12" spans="1:15" x14ac:dyDescent="0.3">
      <c r="B12" s="6">
        <f>Brondata!$B11</f>
        <v>135</v>
      </c>
      <c r="C12" s="7">
        <f>Brondata!C11</f>
        <v>4.45</v>
      </c>
      <c r="D12" s="6">
        <f>Brondata!$B11</f>
        <v>135</v>
      </c>
      <c r="E12" s="7">
        <f>Brondata!D11</f>
        <v>5.45</v>
      </c>
      <c r="F12" s="6">
        <f>Brondata!$B11</f>
        <v>135</v>
      </c>
      <c r="G12" s="7">
        <f>Brondata!E11</f>
        <v>6.21</v>
      </c>
      <c r="H12" s="6">
        <f>Brondata!$B11</f>
        <v>135</v>
      </c>
      <c r="I12" s="7">
        <f>Brondata!F11</f>
        <v>6.6</v>
      </c>
      <c r="J12" s="6">
        <f>Brondata!$B11</f>
        <v>135</v>
      </c>
      <c r="K12" s="7">
        <f>Brondata!G11</f>
        <v>6.93</v>
      </c>
      <c r="L12" s="6">
        <f>Brondata!$B11</f>
        <v>135</v>
      </c>
      <c r="M12" s="7">
        <f>Brondata!H11</f>
        <v>7.29</v>
      </c>
      <c r="N12" s="3">
        <f>Brondata!$B11</f>
        <v>135</v>
      </c>
      <c r="O12" s="7">
        <f>Brondata!I11</f>
        <v>7.99</v>
      </c>
    </row>
    <row r="13" spans="1:15" x14ac:dyDescent="0.3">
      <c r="B13" s="6">
        <f>Brondata!$B12</f>
        <v>150</v>
      </c>
      <c r="C13" s="7">
        <f>Brondata!C12</f>
        <v>3.83</v>
      </c>
      <c r="D13" s="6">
        <f>Brondata!$B12</f>
        <v>150</v>
      </c>
      <c r="E13" s="7">
        <f>Brondata!D12</f>
        <v>4.79</v>
      </c>
      <c r="F13" s="6">
        <f>Brondata!$B12</f>
        <v>150</v>
      </c>
      <c r="G13" s="7">
        <f>Brondata!E12</f>
        <v>5.64</v>
      </c>
      <c r="H13" s="6">
        <f>Brondata!$B12</f>
        <v>150</v>
      </c>
      <c r="I13" s="7">
        <f>Brondata!F12</f>
        <v>6.26</v>
      </c>
      <c r="J13" s="6">
        <f>Brondata!$B12</f>
        <v>150</v>
      </c>
      <c r="K13" s="7">
        <f>Brondata!G12</f>
        <v>6.61</v>
      </c>
      <c r="L13" s="6">
        <f>Brondata!$B12</f>
        <v>150</v>
      </c>
      <c r="M13" s="7">
        <f>Brondata!H12</f>
        <v>6.91</v>
      </c>
      <c r="N13" s="3">
        <f>Brondata!$B12</f>
        <v>150</v>
      </c>
      <c r="O13" s="7">
        <f>Brondata!I12</f>
        <v>7.58</v>
      </c>
    </row>
    <row r="14" spans="1:15" x14ac:dyDescent="0.3">
      <c r="A14" s="19" t="s">
        <v>13</v>
      </c>
      <c r="B14" s="16">
        <f>C16</f>
        <v>148</v>
      </c>
      <c r="C14" s="17">
        <f>C15/COS(RADIANS(B14))*-1</f>
        <v>3.9030805151285395</v>
      </c>
      <c r="D14" s="16">
        <f>E16</f>
        <v>151</v>
      </c>
      <c r="E14" s="17">
        <f>E15/COS(RADIANS(D14))*-1</f>
        <v>4.7449193816742783</v>
      </c>
      <c r="F14" s="16">
        <f>G16</f>
        <v>152</v>
      </c>
      <c r="G14" s="17">
        <f>G15/COS(RADIANS(F14))*-1</f>
        <v>5.5495932483762918</v>
      </c>
      <c r="H14" s="16">
        <f>I16</f>
        <v>160</v>
      </c>
      <c r="I14" s="17">
        <f>I15/COS(RADIANS(H14))*-1</f>
        <v>5.906186637241313</v>
      </c>
      <c r="J14" s="16">
        <f>K16</f>
        <v>180</v>
      </c>
      <c r="K14" s="17">
        <f>K15/COS(RADIANS(J14))*-1</f>
        <v>6.13</v>
      </c>
      <c r="L14" s="16">
        <f>M16</f>
        <v>180</v>
      </c>
      <c r="M14" s="17">
        <f>M15/COS(RADIANS(L14))*-1</f>
        <v>6.51</v>
      </c>
      <c r="N14" s="49">
        <f>O16</f>
        <v>180</v>
      </c>
      <c r="O14" s="17">
        <f>O15/COS(RADIANS(N14))*-1</f>
        <v>7.1</v>
      </c>
    </row>
    <row r="15" spans="1:15" ht="28.8" x14ac:dyDescent="0.3">
      <c r="A15" s="18" t="s">
        <v>9</v>
      </c>
      <c r="B15" s="6">
        <f>IF(Brondata!$B13="","",Brondata!$B13)</f>
        <v>180</v>
      </c>
      <c r="C15" s="7">
        <v>3.31</v>
      </c>
      <c r="D15" s="6">
        <f>IF(Brondata!$B13="","",Brondata!$B13)</f>
        <v>180</v>
      </c>
      <c r="E15" s="7">
        <v>4.1500000000000004</v>
      </c>
      <c r="F15" s="6">
        <f>IF(Brondata!$B13="","",Brondata!$B13)</f>
        <v>180</v>
      </c>
      <c r="G15" s="7">
        <v>4.9000000000000004</v>
      </c>
      <c r="H15" s="6">
        <f>IF(Brondata!$B13="","",Brondata!$B13)</f>
        <v>180</v>
      </c>
      <c r="I15" s="7">
        <v>5.55</v>
      </c>
      <c r="J15" s="6">
        <f>IF(Brondata!$B13="","",Brondata!$B13)</f>
        <v>180</v>
      </c>
      <c r="K15" s="7">
        <v>6.13</v>
      </c>
      <c r="L15" s="6">
        <f>IF(Brondata!$B13="","",Brondata!$B13)</f>
        <v>180</v>
      </c>
      <c r="M15" s="7">
        <v>6.51</v>
      </c>
      <c r="N15" s="3">
        <f>IF(Brondata!$B13="","",Brondata!$B13)</f>
        <v>180</v>
      </c>
      <c r="O15" s="7">
        <v>7.1</v>
      </c>
    </row>
    <row r="16" spans="1:15" ht="29.4" thickBot="1" x14ac:dyDescent="0.35">
      <c r="A16" s="18" t="s">
        <v>11</v>
      </c>
      <c r="B16" s="9" t="str">
        <f>IF(Brondata!$B14="","",Brondata!B14)</f>
        <v/>
      </c>
      <c r="C16" s="10">
        <v>148</v>
      </c>
      <c r="D16" s="9" t="str">
        <f>IF(Brondata!$B14="","",Brondata!D14)</f>
        <v/>
      </c>
      <c r="E16" s="10">
        <v>151</v>
      </c>
      <c r="F16" s="9" t="str">
        <f>IF(Brondata!$B14="","",Brondata!F14)</f>
        <v/>
      </c>
      <c r="G16" s="10">
        <v>152</v>
      </c>
      <c r="H16" s="9" t="str">
        <f>IF(Brondata!$B14="","",Brondata!H14)</f>
        <v/>
      </c>
      <c r="I16" s="10">
        <v>160</v>
      </c>
      <c r="J16" s="9" t="str">
        <f>IF(Brondata!$B14="","",Brondata!J14)</f>
        <v/>
      </c>
      <c r="K16" s="10">
        <v>180</v>
      </c>
      <c r="L16" s="9" t="str">
        <f>IF(Brondata!$B14="","",Brondata!L14)</f>
        <v/>
      </c>
      <c r="M16" s="10">
        <v>180</v>
      </c>
      <c r="N16" s="50" t="str">
        <f>IF(Brondata!$B14="","",Brondata!N14)</f>
        <v/>
      </c>
      <c r="O16" s="10">
        <v>180</v>
      </c>
    </row>
    <row r="18" spans="1:15" ht="24" thickBot="1" x14ac:dyDescent="0.5">
      <c r="B18" s="38" t="s">
        <v>16</v>
      </c>
    </row>
    <row r="19" spans="1:15" ht="29.4" thickBot="1" x14ac:dyDescent="0.35">
      <c r="A19" s="18" t="s">
        <v>0</v>
      </c>
      <c r="B19" s="51"/>
      <c r="C19" s="52" t="s">
        <v>1</v>
      </c>
      <c r="D19" s="13"/>
      <c r="E19" s="14" t="s">
        <v>2</v>
      </c>
      <c r="F19" s="13"/>
      <c r="G19" s="14" t="s">
        <v>3</v>
      </c>
      <c r="H19" s="13"/>
      <c r="I19" s="14" t="s">
        <v>4</v>
      </c>
      <c r="J19" s="13"/>
      <c r="K19" s="14" t="s">
        <v>5</v>
      </c>
      <c r="L19" s="13"/>
      <c r="M19" s="15" t="s">
        <v>6</v>
      </c>
      <c r="N19" s="15"/>
      <c r="O19" s="14" t="s">
        <v>7</v>
      </c>
    </row>
    <row r="20" spans="1:15" ht="28.8" x14ac:dyDescent="0.3">
      <c r="A20" s="18" t="s">
        <v>10</v>
      </c>
      <c r="B20" s="4" t="str">
        <f>B3</f>
        <v/>
      </c>
      <c r="C20" s="5">
        <f t="shared" ref="C20:O22" si="0">C3</f>
        <v>44.3</v>
      </c>
      <c r="D20" s="4" t="str">
        <f t="shared" si="0"/>
        <v/>
      </c>
      <c r="E20" s="5">
        <f t="shared" si="0"/>
        <v>43.3</v>
      </c>
      <c r="F20" s="4" t="str">
        <f t="shared" si="0"/>
        <v/>
      </c>
      <c r="G20" s="5">
        <f t="shared" si="0"/>
        <v>43.5</v>
      </c>
      <c r="H20" s="4" t="str">
        <f t="shared" si="0"/>
        <v/>
      </c>
      <c r="I20" s="5">
        <f t="shared" si="0"/>
        <v>42.4</v>
      </c>
      <c r="J20" s="4" t="str">
        <f t="shared" si="0"/>
        <v/>
      </c>
      <c r="K20" s="5">
        <f t="shared" si="0"/>
        <v>42</v>
      </c>
      <c r="L20" s="4" t="str">
        <f t="shared" si="0"/>
        <v/>
      </c>
      <c r="M20" s="5">
        <f t="shared" si="0"/>
        <v>42.6</v>
      </c>
      <c r="N20" s="4" t="str">
        <f t="shared" si="0"/>
        <v/>
      </c>
      <c r="O20" s="5">
        <f t="shared" si="0"/>
        <v>44.3</v>
      </c>
    </row>
    <row r="21" spans="1:15" ht="28.8" x14ac:dyDescent="0.3">
      <c r="A21" s="18" t="s">
        <v>8</v>
      </c>
      <c r="B21" s="6">
        <f>B4</f>
        <v>0</v>
      </c>
      <c r="C21" s="8">
        <f t="shared" si="0"/>
        <v>2.93</v>
      </c>
      <c r="D21" s="6">
        <f t="shared" si="0"/>
        <v>0</v>
      </c>
      <c r="E21" s="8">
        <f t="shared" si="0"/>
        <v>3.48</v>
      </c>
      <c r="F21" s="6">
        <f t="shared" si="0"/>
        <v>0</v>
      </c>
      <c r="G21" s="8">
        <f t="shared" si="0"/>
        <v>3.91</v>
      </c>
      <c r="H21" s="6">
        <f t="shared" si="0"/>
        <v>0</v>
      </c>
      <c r="I21" s="8">
        <f t="shared" si="0"/>
        <v>4.2</v>
      </c>
      <c r="J21" s="6">
        <f t="shared" si="0"/>
        <v>0</v>
      </c>
      <c r="K21" s="8">
        <f t="shared" si="0"/>
        <v>4.29</v>
      </c>
      <c r="L21" s="6">
        <f t="shared" si="0"/>
        <v>0</v>
      </c>
      <c r="M21" s="8">
        <f t="shared" si="0"/>
        <v>4.3099999999999996</v>
      </c>
      <c r="N21" s="6">
        <f t="shared" si="0"/>
        <v>0</v>
      </c>
      <c r="O21" s="8">
        <f t="shared" si="0"/>
        <v>4.1900000000000004</v>
      </c>
    </row>
    <row r="22" spans="1:15" x14ac:dyDescent="0.3">
      <c r="A22" s="20"/>
      <c r="B22" s="16">
        <f>C20</f>
        <v>44.3</v>
      </c>
      <c r="C22" s="17">
        <f>C21/COS(RADIANS(C20))</f>
        <v>4.0939356542536682</v>
      </c>
      <c r="D22" s="16">
        <f>E20</f>
        <v>43.3</v>
      </c>
      <c r="E22" s="17">
        <f>E21/COS(RADIANS(E20))</f>
        <v>4.7817123729700262</v>
      </c>
      <c r="F22" s="16">
        <f>G20</f>
        <v>43.5</v>
      </c>
      <c r="G22" s="17">
        <f>G21/COS(RADIANS(G20))</f>
        <v>5.390320028185509</v>
      </c>
      <c r="H22" s="16">
        <f>I20</f>
        <v>42.4</v>
      </c>
      <c r="I22" s="17">
        <f>I21/COS(RADIANS(I20))</f>
        <v>5.6875477350333146</v>
      </c>
      <c r="J22" s="16">
        <f>K20</f>
        <v>42</v>
      </c>
      <c r="K22" s="17">
        <f>K21/COS(RADIANS(K20))</f>
        <v>5.7727644100113533</v>
      </c>
      <c r="L22" s="16">
        <f>M20</f>
        <v>42.6</v>
      </c>
      <c r="M22" s="17">
        <f>M21/COS(RADIANS(M20))</f>
        <v>5.8552058898433472</v>
      </c>
      <c r="N22" s="16">
        <f>O20</f>
        <v>44.3</v>
      </c>
      <c r="O22" s="17">
        <f>O21/COS(RADIANS(O20))</f>
        <v>5.8544677103491027</v>
      </c>
    </row>
    <row r="23" spans="1:15" x14ac:dyDescent="0.3">
      <c r="A23" s="23"/>
      <c r="B23" s="30">
        <v>45</v>
      </c>
      <c r="C23" s="26">
        <f>C$22+((B23-B$22)/(B$25-B$22))*(C$25-C$22)</f>
        <v>4.1326687765942438</v>
      </c>
      <c r="D23" s="30">
        <v>45</v>
      </c>
      <c r="E23" s="26">
        <f>E$22+((D23-D$22)/(D$25-D$22))*(E$25-E$22)</f>
        <v>4.8927570817000214</v>
      </c>
      <c r="F23" s="30">
        <v>45</v>
      </c>
      <c r="G23" s="26">
        <f>G$22+((F23-F$22)/(F$25-F$22))*(G$25-G$22)</f>
        <v>5.4837929643880665</v>
      </c>
      <c r="H23" s="30">
        <v>45</v>
      </c>
      <c r="I23" s="26">
        <f>I$22+((H23-H$22)/(H$25-H$22))*(I$25-I$22)</f>
        <v>5.8263368901284585</v>
      </c>
      <c r="J23" s="30">
        <v>45</v>
      </c>
      <c r="K23" s="26">
        <f>K$22+((J23-J$22)/(J$25-J$22))*(K$25-K$22)</f>
        <v>5.9339350870079475</v>
      </c>
      <c r="L23" s="30">
        <v>45</v>
      </c>
      <c r="M23" s="26">
        <f>M$22+((L23-L$22)/(L$25-L$22))*(M$25-M$22)</f>
        <v>5.9789831094578121</v>
      </c>
      <c r="N23" s="30">
        <v>45</v>
      </c>
      <c r="O23" s="26">
        <f>O$22+((N23-N$22)/(N$25-N$22))*(O$25-O$22)</f>
        <v>5.8967888275900933</v>
      </c>
    </row>
    <row r="24" spans="1:15" x14ac:dyDescent="0.3">
      <c r="A24" s="23"/>
      <c r="B24" s="30">
        <v>50</v>
      </c>
      <c r="C24" s="26">
        <f>C$22+((B24-B$22)/(B$25-B$22))*(C$25-C$22)</f>
        <v>4.4093339361697836</v>
      </c>
      <c r="D24" s="30">
        <v>50</v>
      </c>
      <c r="E24" s="26">
        <f>E$22+((D24-D$22)/(D$25-D$22))*(E$25-E$22)</f>
        <v>5.2193591662000056</v>
      </c>
      <c r="F24" s="30">
        <v>50</v>
      </c>
      <c r="G24" s="26">
        <f>G$22+((F24-F$22)/(F$25-F$22))*(G$25-G$22)</f>
        <v>5.7953694183965903</v>
      </c>
      <c r="H24" s="30">
        <v>50</v>
      </c>
      <c r="I24" s="26">
        <f>I$22+((H24-H$22)/(H$25-H$22))*(I$25-I$22)</f>
        <v>6.093239111465274</v>
      </c>
      <c r="J24" s="30">
        <v>50</v>
      </c>
      <c r="K24" s="26">
        <f>K$22+((J24-J$22)/(J$25-J$22))*(K$25-K$22)</f>
        <v>6.2025528820022702</v>
      </c>
      <c r="L24" s="30">
        <v>50</v>
      </c>
      <c r="M24" s="26">
        <f>M$22+((L24-L$22)/(L$25-L$22))*(M$25-M$22)</f>
        <v>6.236852316987946</v>
      </c>
      <c r="N24" s="30">
        <v>50</v>
      </c>
      <c r="O24" s="26">
        <f>O$22+((N24-N$22)/(N$25-N$22))*(O$25-O$22)</f>
        <v>6.1990825221685988</v>
      </c>
    </row>
    <row r="25" spans="1:15" x14ac:dyDescent="0.3">
      <c r="A25" s="23"/>
      <c r="B25" s="31">
        <f>B6</f>
        <v>52</v>
      </c>
      <c r="C25" s="22">
        <f t="shared" ref="C25:O25" si="1">C6</f>
        <v>4.5199999999999996</v>
      </c>
      <c r="D25" s="31">
        <f t="shared" si="1"/>
        <v>52</v>
      </c>
      <c r="E25" s="22">
        <f t="shared" si="1"/>
        <v>5.35</v>
      </c>
      <c r="F25" s="31">
        <f t="shared" si="1"/>
        <v>52</v>
      </c>
      <c r="G25" s="22">
        <f t="shared" si="1"/>
        <v>5.92</v>
      </c>
      <c r="H25" s="31">
        <f t="shared" si="1"/>
        <v>52</v>
      </c>
      <c r="I25" s="22">
        <f t="shared" si="1"/>
        <v>6.2</v>
      </c>
      <c r="J25" s="31">
        <f t="shared" si="1"/>
        <v>52</v>
      </c>
      <c r="K25" s="22">
        <f t="shared" si="1"/>
        <v>6.31</v>
      </c>
      <c r="L25" s="31">
        <f t="shared" si="1"/>
        <v>52</v>
      </c>
      <c r="M25" s="22">
        <f t="shared" si="1"/>
        <v>6.34</v>
      </c>
      <c r="N25" s="31">
        <f t="shared" si="1"/>
        <v>52</v>
      </c>
      <c r="O25" s="22">
        <f t="shared" si="1"/>
        <v>6.32</v>
      </c>
    </row>
    <row r="26" spans="1:15" x14ac:dyDescent="0.3">
      <c r="A26" s="23"/>
      <c r="B26" s="30">
        <v>55</v>
      </c>
      <c r="C26" s="26">
        <f>C$25+((B26-B$25)/(B$27-B$25))*(C$27-C$25)</f>
        <v>4.6362499999999995</v>
      </c>
      <c r="D26" s="30">
        <v>55</v>
      </c>
      <c r="E26" s="26">
        <f>E$25+((D26-D$25)/(D$27-D$25))*(E$27-E$25)</f>
        <v>5.47</v>
      </c>
      <c r="F26" s="30">
        <v>55</v>
      </c>
      <c r="G26" s="26">
        <f>G$25+((F26-F$25)/(F$27-F$25))*(G$27-G$25)</f>
        <v>6.0062499999999996</v>
      </c>
      <c r="H26" s="30">
        <v>55</v>
      </c>
      <c r="I26" s="26">
        <f>I$25+((H26-H$25)/(H$27-H$25))*(I$27-I$25)</f>
        <v>6.2675000000000001</v>
      </c>
      <c r="J26" s="30">
        <v>55</v>
      </c>
      <c r="K26" s="26">
        <f>K$25+((J26-J$25)/(J$27-J$25))*(K$27-K$25)</f>
        <v>6.3812499999999996</v>
      </c>
      <c r="L26" s="30">
        <v>55</v>
      </c>
      <c r="M26" s="26">
        <f>M$25+((L26-L$25)/(L$27-L$25))*(M$27-M$25)</f>
        <v>6.4224999999999994</v>
      </c>
      <c r="N26" s="30">
        <v>55</v>
      </c>
      <c r="O26" s="26">
        <f>O$25+((N26-N$25)/(N$27-N$25))*(O$27-O$25)</f>
        <v>6.41</v>
      </c>
    </row>
    <row r="27" spans="1:15" x14ac:dyDescent="0.3">
      <c r="A27" s="23"/>
      <c r="B27" s="32">
        <f>B7</f>
        <v>60</v>
      </c>
      <c r="C27" s="27">
        <f t="shared" ref="C27:O27" si="2">C7</f>
        <v>4.83</v>
      </c>
      <c r="D27" s="32">
        <f t="shared" si="2"/>
        <v>60</v>
      </c>
      <c r="E27" s="27">
        <f t="shared" si="2"/>
        <v>5.67</v>
      </c>
      <c r="F27" s="32">
        <f t="shared" si="2"/>
        <v>60</v>
      </c>
      <c r="G27" s="27">
        <f t="shared" si="2"/>
        <v>6.15</v>
      </c>
      <c r="H27" s="32">
        <f t="shared" si="2"/>
        <v>60</v>
      </c>
      <c r="I27" s="27">
        <f t="shared" si="2"/>
        <v>6.38</v>
      </c>
      <c r="J27" s="32">
        <f t="shared" si="2"/>
        <v>60</v>
      </c>
      <c r="K27" s="27">
        <f t="shared" si="2"/>
        <v>6.5</v>
      </c>
      <c r="L27" s="32">
        <f t="shared" si="2"/>
        <v>60</v>
      </c>
      <c r="M27" s="27">
        <f t="shared" si="2"/>
        <v>6.56</v>
      </c>
      <c r="N27" s="32">
        <f t="shared" si="2"/>
        <v>60</v>
      </c>
      <c r="O27" s="27">
        <f t="shared" si="2"/>
        <v>6.56</v>
      </c>
    </row>
    <row r="28" spans="1:15" x14ac:dyDescent="0.3">
      <c r="A28" s="23"/>
      <c r="B28" s="30">
        <v>65</v>
      </c>
      <c r="C28" s="26">
        <f>C$27+((B28-B$27)/(B$30-B$27))*(C$30-C$27)</f>
        <v>4.9066666666666663</v>
      </c>
      <c r="D28" s="30">
        <v>65</v>
      </c>
      <c r="E28" s="26">
        <f>E$27+((D28-D$27)/(D$30-D$27))*(E$30-E$27)</f>
        <v>5.75</v>
      </c>
      <c r="F28" s="30">
        <v>65</v>
      </c>
      <c r="G28" s="26">
        <f>G$27+((F28-F$27)/(F$30-F$27))*(G$30-G$27)</f>
        <v>6.2033333333333331</v>
      </c>
      <c r="H28" s="30">
        <v>65</v>
      </c>
      <c r="I28" s="26">
        <f>I$27+((H28-H$27)/(H$30-H$27))*(I$30-I$27)</f>
        <v>6.4333333333333336</v>
      </c>
      <c r="J28" s="30">
        <v>65</v>
      </c>
      <c r="K28" s="26">
        <f>K$27+((J28-J$27)/(J$30-J$27))*(K$30-K$27)</f>
        <v>6.5733333333333333</v>
      </c>
      <c r="L28" s="30">
        <v>65</v>
      </c>
      <c r="M28" s="26">
        <f>M$27+((L28-L$27)/(L$30-L$27))*(M$30-M$27)</f>
        <v>6.6633333333333331</v>
      </c>
      <c r="N28" s="30">
        <v>65</v>
      </c>
      <c r="O28" s="26">
        <f>O$27+((N28-N$27)/(N$30-N$27))*(O$30-O$27)</f>
        <v>6.7033333333333331</v>
      </c>
    </row>
    <row r="29" spans="1:15" x14ac:dyDescent="0.3">
      <c r="A29" s="23"/>
      <c r="B29" s="30">
        <v>70</v>
      </c>
      <c r="C29" s="26">
        <f>C$27+((B29-B$27)/(B$30-B$27))*(C$30-C$27)</f>
        <v>4.9833333333333334</v>
      </c>
      <c r="D29" s="30">
        <v>70</v>
      </c>
      <c r="E29" s="26">
        <f>E$27+((D29-D$27)/(D$30-D$27))*(E$30-E$27)</f>
        <v>5.83</v>
      </c>
      <c r="F29" s="30">
        <v>70</v>
      </c>
      <c r="G29" s="26">
        <f>G$27+((F29-F$27)/(F$30-F$27))*(G$30-G$27)</f>
        <v>6.2566666666666668</v>
      </c>
      <c r="H29" s="30">
        <v>70</v>
      </c>
      <c r="I29" s="26">
        <f>I$27+((H29-H$27)/(H$30-H$27))*(I$30-I$27)</f>
        <v>6.4866666666666664</v>
      </c>
      <c r="J29" s="30">
        <v>70</v>
      </c>
      <c r="K29" s="26">
        <f>K$27+((J29-J$27)/(J$30-J$27))*(K$30-K$27)</f>
        <v>6.6466666666666665</v>
      </c>
      <c r="L29" s="30">
        <v>70</v>
      </c>
      <c r="M29" s="26">
        <f>M$27+((L29-L$27)/(L$30-L$27))*(M$30-M$27)</f>
        <v>6.7666666666666666</v>
      </c>
      <c r="N29" s="30">
        <v>70</v>
      </c>
      <c r="O29" s="26">
        <f>O$27+((N29-N$27)/(N$30-N$27))*(O$30-O$27)</f>
        <v>6.8466666666666667</v>
      </c>
    </row>
    <row r="30" spans="1:15" x14ac:dyDescent="0.3">
      <c r="A30" s="23"/>
      <c r="B30" s="31">
        <f>B8</f>
        <v>75</v>
      </c>
      <c r="C30" s="22">
        <f t="shared" ref="C30:O30" si="3">C8</f>
        <v>5.0599999999999996</v>
      </c>
      <c r="D30" s="31">
        <f t="shared" si="3"/>
        <v>75</v>
      </c>
      <c r="E30" s="22">
        <f t="shared" si="3"/>
        <v>5.91</v>
      </c>
      <c r="F30" s="31">
        <f t="shared" si="3"/>
        <v>75</v>
      </c>
      <c r="G30" s="22">
        <f t="shared" si="3"/>
        <v>6.31</v>
      </c>
      <c r="H30" s="31">
        <f t="shared" si="3"/>
        <v>75</v>
      </c>
      <c r="I30" s="22">
        <f t="shared" si="3"/>
        <v>6.54</v>
      </c>
      <c r="J30" s="31">
        <f t="shared" si="3"/>
        <v>75</v>
      </c>
      <c r="K30" s="22">
        <f t="shared" si="3"/>
        <v>6.72</v>
      </c>
      <c r="L30" s="31">
        <f t="shared" si="3"/>
        <v>75</v>
      </c>
      <c r="M30" s="22">
        <f t="shared" si="3"/>
        <v>6.87</v>
      </c>
      <c r="N30" s="31">
        <f t="shared" si="3"/>
        <v>75</v>
      </c>
      <c r="O30" s="22">
        <f t="shared" si="3"/>
        <v>6.99</v>
      </c>
    </row>
    <row r="31" spans="1:15" x14ac:dyDescent="0.3">
      <c r="A31" s="23"/>
      <c r="B31" s="30">
        <v>80</v>
      </c>
      <c r="C31" s="26">
        <f>C$30+((B31-B$30)/(B$33-B$30))*(C$33-C$30)</f>
        <v>5.046666666666666</v>
      </c>
      <c r="D31" s="30">
        <v>80</v>
      </c>
      <c r="E31" s="26">
        <f>E$30+((D31-D$30)/(D$33-D$30))*(E$33-E$30)</f>
        <v>5.9066666666666672</v>
      </c>
      <c r="F31" s="30">
        <v>80</v>
      </c>
      <c r="G31" s="26">
        <f>G$30+((F31-F$30)/(F$33-F$30))*(G$33-G$30)</f>
        <v>6.333333333333333</v>
      </c>
      <c r="H31" s="30">
        <v>80</v>
      </c>
      <c r="I31" s="26">
        <f>I$30+((H31-H$30)/(H$33-H$30))*(I$33-I$30)</f>
        <v>6.57</v>
      </c>
      <c r="J31" s="30">
        <v>80</v>
      </c>
      <c r="K31" s="26">
        <f>K$30+((J31-J$30)/(J$33-J$30))*(K$33-K$30)</f>
        <v>6.75</v>
      </c>
      <c r="L31" s="30">
        <v>80</v>
      </c>
      <c r="M31" s="26">
        <f>M$30+((L31-L$30)/(L$33-L$30))*(M$33-M$30)</f>
        <v>6.92</v>
      </c>
      <c r="N31" s="30">
        <v>80</v>
      </c>
      <c r="O31" s="26">
        <f>O$30+((N31-N$30)/(N$33-N$30))*(O$33-O$30)</f>
        <v>7.1166666666666671</v>
      </c>
    </row>
    <row r="32" spans="1:15" x14ac:dyDescent="0.3">
      <c r="A32" s="20"/>
      <c r="B32" s="30">
        <v>85</v>
      </c>
      <c r="C32" s="26">
        <f>C$30+((B32-B$30)/(B$33-B$30))*(C$33-C$30)</f>
        <v>5.0333333333333332</v>
      </c>
      <c r="D32" s="30">
        <v>85</v>
      </c>
      <c r="E32" s="26">
        <f>E$30+((D32-D$30)/(D$33-D$30))*(E$33-E$30)</f>
        <v>5.9033333333333333</v>
      </c>
      <c r="F32" s="30">
        <v>85</v>
      </c>
      <c r="G32" s="26">
        <f>G$30+((F32-F$30)/(F$33-F$30))*(G$33-G$30)</f>
        <v>6.3566666666666665</v>
      </c>
      <c r="H32" s="30">
        <v>85</v>
      </c>
      <c r="I32" s="26">
        <f>I$30+((H32-H$30)/(H$33-H$30))*(I$33-I$30)</f>
        <v>6.6</v>
      </c>
      <c r="J32" s="30">
        <v>85</v>
      </c>
      <c r="K32" s="26">
        <f>K$30+((J32-J$30)/(J$33-J$30))*(K$33-K$30)</f>
        <v>6.7799999999999994</v>
      </c>
      <c r="L32" s="30">
        <v>85</v>
      </c>
      <c r="M32" s="26">
        <f>M$30+((L32-L$30)/(L$33-L$30))*(M$33-M$30)</f>
        <v>6.97</v>
      </c>
      <c r="N32" s="30">
        <v>85</v>
      </c>
      <c r="O32" s="26">
        <f>O$30+((N32-N$30)/(N$33-N$30))*(O$33-O$30)</f>
        <v>7.2433333333333332</v>
      </c>
    </row>
    <row r="33" spans="1:15" x14ac:dyDescent="0.3">
      <c r="A33" s="23"/>
      <c r="B33" s="33">
        <f>B9</f>
        <v>90</v>
      </c>
      <c r="C33" s="8">
        <f t="shared" ref="C33:O33" si="4">C9</f>
        <v>5.0199999999999996</v>
      </c>
      <c r="D33" s="33">
        <f t="shared" si="4"/>
        <v>90</v>
      </c>
      <c r="E33" s="8">
        <f t="shared" si="4"/>
        <v>5.9</v>
      </c>
      <c r="F33" s="33">
        <f t="shared" si="4"/>
        <v>90</v>
      </c>
      <c r="G33" s="8">
        <f t="shared" si="4"/>
        <v>6.38</v>
      </c>
      <c r="H33" s="33">
        <f t="shared" si="4"/>
        <v>90</v>
      </c>
      <c r="I33" s="8">
        <f t="shared" si="4"/>
        <v>6.63</v>
      </c>
      <c r="J33" s="33">
        <f t="shared" si="4"/>
        <v>90</v>
      </c>
      <c r="K33" s="8">
        <f t="shared" si="4"/>
        <v>6.81</v>
      </c>
      <c r="L33" s="33">
        <f t="shared" si="4"/>
        <v>90</v>
      </c>
      <c r="M33" s="8">
        <f t="shared" si="4"/>
        <v>7.02</v>
      </c>
      <c r="N33" s="33">
        <f t="shared" si="4"/>
        <v>90</v>
      </c>
      <c r="O33" s="8">
        <f t="shared" si="4"/>
        <v>7.37</v>
      </c>
    </row>
    <row r="34" spans="1:15" x14ac:dyDescent="0.3">
      <c r="B34" s="30">
        <v>95</v>
      </c>
      <c r="C34" s="26">
        <f>C$33+((B34-B$33)/(B$37-B$33))*(C$37-C$33)</f>
        <v>5.01</v>
      </c>
      <c r="D34" s="30">
        <f t="shared" ref="D33:D45" si="5">$B34</f>
        <v>95</v>
      </c>
      <c r="E34" s="26">
        <f>E$33+((D34-D$33)/(D$37-D$33))*(E$37-E$33)</f>
        <v>5.9275000000000002</v>
      </c>
      <c r="F34" s="30">
        <f t="shared" ref="F33:F45" si="6">$B34</f>
        <v>95</v>
      </c>
      <c r="G34" s="26">
        <f>G$33+((F34-F$33)/(F$37-F$33))*(G$37-G$33)</f>
        <v>6.4124999999999996</v>
      </c>
      <c r="H34" s="30">
        <f t="shared" ref="H33:H45" si="7">$B34</f>
        <v>95</v>
      </c>
      <c r="I34" s="26">
        <f>I$33+((H34-H$33)/(H$37-H$33))*(I$37-I$33)</f>
        <v>6.6825000000000001</v>
      </c>
      <c r="J34" s="30">
        <f t="shared" ref="J33:J45" si="8">$B34</f>
        <v>95</v>
      </c>
      <c r="K34" s="26">
        <f>K$33+((J34-J$33)/(J$37-J$33))*(K$37-K$33)</f>
        <v>6.8975</v>
      </c>
      <c r="L34" s="30">
        <f t="shared" ref="L33:L45" si="9">$B34</f>
        <v>95</v>
      </c>
      <c r="M34" s="26">
        <f>M$33+((L34-L$33)/(L$37-L$33))*(M$37-M$33)</f>
        <v>7.1224999999999996</v>
      </c>
      <c r="N34" s="30">
        <f t="shared" ref="N33:N45" si="10">$B34</f>
        <v>95</v>
      </c>
      <c r="O34" s="26">
        <f>O$33+((N34-N$33)/(N$37-N$33))*(O$37-O$33)</f>
        <v>7.4574999999999996</v>
      </c>
    </row>
    <row r="35" spans="1:15" x14ac:dyDescent="0.3">
      <c r="B35" s="30">
        <v>100</v>
      </c>
      <c r="C35" s="26">
        <f t="shared" ref="C35:E36" si="11">C$33+((B35-B$33)/(B$37-B$33))*(C$37-C$33)</f>
        <v>5</v>
      </c>
      <c r="D35" s="30">
        <f t="shared" si="5"/>
        <v>100</v>
      </c>
      <c r="E35" s="26">
        <f t="shared" si="11"/>
        <v>5.9550000000000001</v>
      </c>
      <c r="F35" s="30">
        <f t="shared" si="6"/>
        <v>100</v>
      </c>
      <c r="G35" s="26">
        <f>G$33+((F35-F$33)/(F$37-F$33))*(G$37-G$33)</f>
        <v>6.4450000000000003</v>
      </c>
      <c r="H35" s="30">
        <f t="shared" si="7"/>
        <v>100</v>
      </c>
      <c r="I35" s="26">
        <f>I$33+((H35-H$33)/(H$37-H$33))*(I$37-I$33)</f>
        <v>6.7349999999999994</v>
      </c>
      <c r="J35" s="30">
        <f t="shared" si="8"/>
        <v>100</v>
      </c>
      <c r="K35" s="26">
        <f>K$33+((J35-J$33)/(J$37-J$33))*(K$37-K$33)</f>
        <v>6.9849999999999994</v>
      </c>
      <c r="L35" s="30">
        <f t="shared" si="9"/>
        <v>100</v>
      </c>
      <c r="M35" s="26">
        <f>M$33+((L35-L$33)/(L$37-L$33))*(M$37-M$33)</f>
        <v>7.2249999999999996</v>
      </c>
      <c r="N35" s="30">
        <f t="shared" si="10"/>
        <v>100</v>
      </c>
      <c r="O35" s="26">
        <f>O$33+((N35-N$33)/(N$37-N$33))*(O$37-O$33)</f>
        <v>7.5449999999999999</v>
      </c>
    </row>
    <row r="36" spans="1:15" x14ac:dyDescent="0.3">
      <c r="B36" s="30">
        <v>105</v>
      </c>
      <c r="C36" s="26">
        <f t="shared" si="11"/>
        <v>4.99</v>
      </c>
      <c r="D36" s="30">
        <f t="shared" si="5"/>
        <v>105</v>
      </c>
      <c r="E36" s="26">
        <f t="shared" si="11"/>
        <v>5.9824999999999999</v>
      </c>
      <c r="F36" s="30">
        <f t="shared" si="6"/>
        <v>105</v>
      </c>
      <c r="G36" s="26">
        <f>G$33+((F36-F$33)/(F$37-F$33))*(G$37-G$33)</f>
        <v>6.4775</v>
      </c>
      <c r="H36" s="30">
        <f t="shared" si="7"/>
        <v>105</v>
      </c>
      <c r="I36" s="26">
        <f>I$33+((H36-H$33)/(H$37-H$33))*(I$37-I$33)</f>
        <v>6.7874999999999996</v>
      </c>
      <c r="J36" s="30">
        <f t="shared" si="8"/>
        <v>105</v>
      </c>
      <c r="K36" s="26">
        <f>K$33+((J36-J$33)/(J$37-J$33))*(K$37-K$33)</f>
        <v>7.0724999999999998</v>
      </c>
      <c r="L36" s="30">
        <f t="shared" si="9"/>
        <v>105</v>
      </c>
      <c r="M36" s="26">
        <f>M$33+((L36-L$33)/(L$37-L$33))*(M$37-M$33)</f>
        <v>7.3274999999999997</v>
      </c>
      <c r="N36" s="30">
        <f t="shared" si="10"/>
        <v>105</v>
      </c>
      <c r="O36" s="26">
        <f>O$33+((N36-N$33)/(N$37-N$33))*(O$37-O$33)</f>
        <v>7.6325000000000003</v>
      </c>
    </row>
    <row r="37" spans="1:15" x14ac:dyDescent="0.3">
      <c r="B37" s="31">
        <f>B10</f>
        <v>110</v>
      </c>
      <c r="C37" s="22">
        <f t="shared" ref="C37:O37" si="12">C10</f>
        <v>4.9800000000000004</v>
      </c>
      <c r="D37" s="31">
        <f t="shared" si="12"/>
        <v>110</v>
      </c>
      <c r="E37" s="22">
        <f t="shared" si="12"/>
        <v>6.01</v>
      </c>
      <c r="F37" s="31">
        <f t="shared" si="12"/>
        <v>110</v>
      </c>
      <c r="G37" s="22">
        <f t="shared" si="12"/>
        <v>6.51</v>
      </c>
      <c r="H37" s="31">
        <f t="shared" si="12"/>
        <v>110</v>
      </c>
      <c r="I37" s="22">
        <f t="shared" si="12"/>
        <v>6.84</v>
      </c>
      <c r="J37" s="31">
        <f t="shared" si="12"/>
        <v>110</v>
      </c>
      <c r="K37" s="22">
        <f t="shared" si="12"/>
        <v>7.16</v>
      </c>
      <c r="L37" s="31">
        <f t="shared" si="12"/>
        <v>110</v>
      </c>
      <c r="M37" s="22">
        <f t="shared" si="12"/>
        <v>7.43</v>
      </c>
      <c r="N37" s="31">
        <f t="shared" si="12"/>
        <v>110</v>
      </c>
      <c r="O37" s="22">
        <f t="shared" si="12"/>
        <v>7.72</v>
      </c>
    </row>
    <row r="38" spans="1:15" x14ac:dyDescent="0.3">
      <c r="B38" s="30">
        <v>115</v>
      </c>
      <c r="C38" s="26">
        <f>(C37+C39)/2</f>
        <v>4.915</v>
      </c>
      <c r="D38" s="30">
        <f t="shared" si="5"/>
        <v>115</v>
      </c>
      <c r="E38" s="26">
        <f>(E37+E39)/2</f>
        <v>5.9499999999999993</v>
      </c>
      <c r="F38" s="30">
        <f t="shared" si="6"/>
        <v>115</v>
      </c>
      <c r="G38" s="26">
        <f>(G37+G39)/2</f>
        <v>6.4849999999999994</v>
      </c>
      <c r="H38" s="30">
        <f t="shared" si="7"/>
        <v>115</v>
      </c>
      <c r="I38" s="26">
        <f>(I37+I39)/2</f>
        <v>6.82</v>
      </c>
      <c r="J38" s="30">
        <f t="shared" si="8"/>
        <v>115</v>
      </c>
      <c r="K38" s="26">
        <f>(K37+K39)/2</f>
        <v>7.1550000000000002</v>
      </c>
      <c r="L38" s="30">
        <f t="shared" si="9"/>
        <v>115</v>
      </c>
      <c r="M38" s="26">
        <f>(M37+M39)/2</f>
        <v>7.4649999999999999</v>
      </c>
      <c r="N38" s="30">
        <f t="shared" si="10"/>
        <v>115</v>
      </c>
      <c r="O38" s="26">
        <f>(O37+O39)/2</f>
        <v>7.875</v>
      </c>
    </row>
    <row r="39" spans="1:15" x14ac:dyDescent="0.3">
      <c r="B39" s="31">
        <f>B11</f>
        <v>120</v>
      </c>
      <c r="C39" s="22">
        <f t="shared" ref="C39:O39" si="13">C11</f>
        <v>4.8499999999999996</v>
      </c>
      <c r="D39" s="31">
        <f t="shared" si="13"/>
        <v>120</v>
      </c>
      <c r="E39" s="22">
        <f t="shared" si="13"/>
        <v>5.89</v>
      </c>
      <c r="F39" s="31">
        <f t="shared" si="13"/>
        <v>120</v>
      </c>
      <c r="G39" s="22">
        <f t="shared" si="13"/>
        <v>6.46</v>
      </c>
      <c r="H39" s="31">
        <f t="shared" si="13"/>
        <v>120</v>
      </c>
      <c r="I39" s="22">
        <f t="shared" si="13"/>
        <v>6.8</v>
      </c>
      <c r="J39" s="31">
        <f t="shared" si="13"/>
        <v>120</v>
      </c>
      <c r="K39" s="22">
        <f t="shared" si="13"/>
        <v>7.15</v>
      </c>
      <c r="L39" s="31">
        <f t="shared" si="13"/>
        <v>120</v>
      </c>
      <c r="M39" s="22">
        <f t="shared" si="13"/>
        <v>7.5</v>
      </c>
      <c r="N39" s="31">
        <f t="shared" si="13"/>
        <v>120</v>
      </c>
      <c r="O39" s="22">
        <f t="shared" si="13"/>
        <v>8.0299999999999994</v>
      </c>
    </row>
    <row r="40" spans="1:15" x14ac:dyDescent="0.3">
      <c r="B40" s="30">
        <v>125</v>
      </c>
      <c r="C40" s="26">
        <f>C$39+((B40-B$39)/(B$42-B$39))*(C$42-C$39)</f>
        <v>4.7166666666666668</v>
      </c>
      <c r="D40" s="30">
        <f t="shared" si="5"/>
        <v>125</v>
      </c>
      <c r="E40" s="26">
        <f>E$39+((D40-D$39)/(D$42-D$39))*(E$42-E$39)</f>
        <v>5.7433333333333332</v>
      </c>
      <c r="F40" s="30">
        <f t="shared" si="6"/>
        <v>125</v>
      </c>
      <c r="G40" s="26">
        <f>G$39+((F40-F$39)/(F$42-F$39))*(G$42-G$39)</f>
        <v>6.3766666666666669</v>
      </c>
      <c r="H40" s="30">
        <f t="shared" si="7"/>
        <v>125</v>
      </c>
      <c r="I40" s="26">
        <f>I$39+((H40-H$39)/(H$42-H$39))*(I$42-I$39)</f>
        <v>6.7333333333333334</v>
      </c>
      <c r="J40" s="30">
        <f t="shared" si="8"/>
        <v>125</v>
      </c>
      <c r="K40" s="26">
        <f>K$39+((J40-J$39)/(J$42-J$39))*(K$42-K$39)</f>
        <v>7.0766666666666671</v>
      </c>
      <c r="L40" s="30">
        <f t="shared" si="9"/>
        <v>125</v>
      </c>
      <c r="M40" s="26">
        <f>M$39+((L40-L$39)/(L$42-L$39))*(M$42-M$39)</f>
        <v>7.43</v>
      </c>
      <c r="N40" s="30">
        <f t="shared" si="10"/>
        <v>125</v>
      </c>
      <c r="O40" s="26">
        <f>O$39+((N40-N$39)/(N$42-N$39))*(O$42-O$39)</f>
        <v>8.0166666666666657</v>
      </c>
    </row>
    <row r="41" spans="1:15" x14ac:dyDescent="0.3">
      <c r="B41" s="30">
        <v>130</v>
      </c>
      <c r="C41" s="26">
        <f>C$39+((B41-B$39)/(B$42-B$39))*(C$42-C$39)</f>
        <v>4.583333333333333</v>
      </c>
      <c r="D41" s="30">
        <f t="shared" si="5"/>
        <v>130</v>
      </c>
      <c r="E41" s="26">
        <f>E$39+((D41-D$39)/(D$42-D$39))*(E$42-E$39)</f>
        <v>5.5966666666666667</v>
      </c>
      <c r="F41" s="30">
        <f t="shared" si="6"/>
        <v>130</v>
      </c>
      <c r="G41" s="26">
        <f>G$39+((F41-F$39)/(F$42-F$39))*(G$42-G$39)</f>
        <v>6.293333333333333</v>
      </c>
      <c r="H41" s="30">
        <f t="shared" si="7"/>
        <v>130</v>
      </c>
      <c r="I41" s="26">
        <f>I$39+((H41-H$39)/(H$42-H$39))*(I$42-I$39)</f>
        <v>6.6666666666666661</v>
      </c>
      <c r="J41" s="30">
        <f t="shared" si="8"/>
        <v>130</v>
      </c>
      <c r="K41" s="26">
        <f>K$39+((J41-J$39)/(J$42-J$39))*(K$42-K$39)</f>
        <v>7.003333333333333</v>
      </c>
      <c r="L41" s="30">
        <f t="shared" si="9"/>
        <v>130</v>
      </c>
      <c r="M41" s="26">
        <f>M$39+((L41-L$39)/(L$42-L$39))*(M$42-M$39)</f>
        <v>7.36</v>
      </c>
      <c r="N41" s="30">
        <f t="shared" si="10"/>
        <v>130</v>
      </c>
      <c r="O41" s="26">
        <f>O$39+((N41-N$39)/(N$42-N$39))*(O$42-O$39)</f>
        <v>8.0033333333333339</v>
      </c>
    </row>
    <row r="42" spans="1:15" x14ac:dyDescent="0.3">
      <c r="B42" s="31">
        <f>B12</f>
        <v>135</v>
      </c>
      <c r="C42" s="22">
        <f t="shared" ref="C42:O42" si="14">C12</f>
        <v>4.45</v>
      </c>
      <c r="D42" s="31">
        <f t="shared" si="14"/>
        <v>135</v>
      </c>
      <c r="E42" s="22">
        <f t="shared" si="14"/>
        <v>5.45</v>
      </c>
      <c r="F42" s="31">
        <f t="shared" si="14"/>
        <v>135</v>
      </c>
      <c r="G42" s="22">
        <f t="shared" si="14"/>
        <v>6.21</v>
      </c>
      <c r="H42" s="31">
        <f t="shared" si="14"/>
        <v>135</v>
      </c>
      <c r="I42" s="22">
        <f t="shared" si="14"/>
        <v>6.6</v>
      </c>
      <c r="J42" s="31">
        <f t="shared" si="14"/>
        <v>135</v>
      </c>
      <c r="K42" s="22">
        <f t="shared" si="14"/>
        <v>6.93</v>
      </c>
      <c r="L42" s="31">
        <f t="shared" si="14"/>
        <v>135</v>
      </c>
      <c r="M42" s="22">
        <f t="shared" si="14"/>
        <v>7.29</v>
      </c>
      <c r="N42" s="31">
        <f t="shared" si="14"/>
        <v>135</v>
      </c>
      <c r="O42" s="22">
        <f t="shared" si="14"/>
        <v>7.99</v>
      </c>
    </row>
    <row r="43" spans="1:15" x14ac:dyDescent="0.3">
      <c r="B43" s="30">
        <v>140</v>
      </c>
      <c r="C43" s="26">
        <f>C$42+((B43-B$42)/(B$45-B$42))*(C$45-C$42)</f>
        <v>4.2433333333333332</v>
      </c>
      <c r="D43" s="30">
        <f t="shared" si="5"/>
        <v>140</v>
      </c>
      <c r="E43" s="26">
        <f>E$42+((D43-D$42)/(D$45-D$42))*(E$45-E$42)</f>
        <v>5.23</v>
      </c>
      <c r="F43" s="30">
        <f t="shared" si="6"/>
        <v>140</v>
      </c>
      <c r="G43" s="26">
        <f>G$42+((F43-F$42)/(F$45-F$42))*(G$45-G$42)</f>
        <v>6.02</v>
      </c>
      <c r="H43" s="30">
        <f t="shared" si="7"/>
        <v>140</v>
      </c>
      <c r="I43" s="26">
        <f>I$42+((H43-H$42)/(H$45-H$42))*(I$45-I$42)</f>
        <v>6.4866666666666664</v>
      </c>
      <c r="J43" s="30">
        <f t="shared" si="8"/>
        <v>140</v>
      </c>
      <c r="K43" s="26">
        <f>K$42+((J43-J$42)/(J$45-J$42))*(K$45-K$42)</f>
        <v>6.8233333333333333</v>
      </c>
      <c r="L43" s="30">
        <f t="shared" si="9"/>
        <v>140</v>
      </c>
      <c r="M43" s="26">
        <f>M$42+((L43-L$42)/(L$45-L$42))*(M$45-M$42)</f>
        <v>7.1633333333333331</v>
      </c>
      <c r="N43" s="30">
        <f t="shared" si="10"/>
        <v>140</v>
      </c>
      <c r="O43" s="26">
        <f>O$42+((N43-N$42)/(N$45-N$42))*(O$45-O$42)</f>
        <v>7.8533333333333335</v>
      </c>
    </row>
    <row r="44" spans="1:15" x14ac:dyDescent="0.3">
      <c r="B44" s="30">
        <v>145</v>
      </c>
      <c r="C44" s="26">
        <f>C$42+((B44-B$42)/(B$45-B$42))*(C$45-C$42)</f>
        <v>4.0366666666666671</v>
      </c>
      <c r="D44" s="30">
        <f t="shared" si="5"/>
        <v>145</v>
      </c>
      <c r="E44" s="26">
        <f>E$42+((D44-D$42)/(D$45-D$42))*(E$45-E$42)</f>
        <v>5.01</v>
      </c>
      <c r="F44" s="30">
        <f t="shared" si="6"/>
        <v>145</v>
      </c>
      <c r="G44" s="26">
        <f>G$42+((F44-F$42)/(F$45-F$42))*(G$45-G$42)</f>
        <v>5.83</v>
      </c>
      <c r="H44" s="30">
        <f t="shared" si="7"/>
        <v>145</v>
      </c>
      <c r="I44" s="26">
        <f>I$42+((H44-H$42)/(H$45-H$42))*(I$45-I$42)</f>
        <v>6.3733333333333331</v>
      </c>
      <c r="J44" s="30">
        <f t="shared" si="8"/>
        <v>145</v>
      </c>
      <c r="K44" s="26">
        <f>K$42+((J44-J$42)/(J$45-J$42))*(K$45-K$42)</f>
        <v>6.7166666666666668</v>
      </c>
      <c r="L44" s="30">
        <f t="shared" si="9"/>
        <v>145</v>
      </c>
      <c r="M44" s="26">
        <f>M$42+((L44-L$42)/(L$45-L$42))*(M$45-M$42)</f>
        <v>7.0366666666666671</v>
      </c>
      <c r="N44" s="30">
        <f t="shared" si="10"/>
        <v>145</v>
      </c>
      <c r="O44" s="26">
        <f>O$42+((N44-N$42)/(N$45-N$42))*(O$45-O$42)</f>
        <v>7.7166666666666668</v>
      </c>
    </row>
    <row r="45" spans="1:15" x14ac:dyDescent="0.3">
      <c r="B45" s="31">
        <f>B13</f>
        <v>150</v>
      </c>
      <c r="C45" s="22">
        <f t="shared" ref="C45:O45" si="15">C13</f>
        <v>3.83</v>
      </c>
      <c r="D45" s="31">
        <f t="shared" si="15"/>
        <v>150</v>
      </c>
      <c r="E45" s="22">
        <f t="shared" si="15"/>
        <v>4.79</v>
      </c>
      <c r="F45" s="31">
        <f t="shared" si="15"/>
        <v>150</v>
      </c>
      <c r="G45" s="22">
        <f t="shared" si="15"/>
        <v>5.64</v>
      </c>
      <c r="H45" s="31">
        <f t="shared" si="15"/>
        <v>150</v>
      </c>
      <c r="I45" s="22">
        <f t="shared" si="15"/>
        <v>6.26</v>
      </c>
      <c r="J45" s="31">
        <f t="shared" si="15"/>
        <v>150</v>
      </c>
      <c r="K45" s="22">
        <f t="shared" si="15"/>
        <v>6.61</v>
      </c>
      <c r="L45" s="31">
        <f t="shared" si="15"/>
        <v>150</v>
      </c>
      <c r="M45" s="22">
        <f t="shared" si="15"/>
        <v>6.91</v>
      </c>
      <c r="N45" s="31">
        <f t="shared" si="15"/>
        <v>150</v>
      </c>
      <c r="O45" s="22">
        <f t="shared" si="15"/>
        <v>7.58</v>
      </c>
    </row>
    <row r="46" spans="1:15" x14ac:dyDescent="0.3">
      <c r="B46" s="28">
        <f>C48</f>
        <v>148</v>
      </c>
      <c r="C46" s="29">
        <f>C47/COS(RADIANS(B46))*-1</f>
        <v>3.9030805151285395</v>
      </c>
      <c r="D46" s="28">
        <f>E48</f>
        <v>151</v>
      </c>
      <c r="E46" s="29">
        <f>E47/COS(RADIANS(D46))*-1</f>
        <v>4.7449193816742783</v>
      </c>
      <c r="F46" s="28">
        <f>G48</f>
        <v>152</v>
      </c>
      <c r="G46" s="29">
        <f>G47/COS(RADIANS(F46))*-1</f>
        <v>5.5495932483762918</v>
      </c>
      <c r="H46" s="28">
        <f>I48</f>
        <v>160</v>
      </c>
      <c r="I46" s="29">
        <f>I47/COS(RADIANS(H46))*-1</f>
        <v>5.906186637241313</v>
      </c>
      <c r="J46" s="28">
        <f>K48</f>
        <v>180</v>
      </c>
      <c r="K46" s="29">
        <f>K47/COS(RADIANS(J46))*-1</f>
        <v>6.13</v>
      </c>
      <c r="L46" s="28">
        <f>M48</f>
        <v>180</v>
      </c>
      <c r="M46" s="29">
        <f>M47/COS(RADIANS(L46))*-1</f>
        <v>6.51</v>
      </c>
      <c r="N46" s="28">
        <f>O48</f>
        <v>180</v>
      </c>
      <c r="O46" s="29">
        <f>O47/COS(RADIANS(N46))*-1</f>
        <v>7.1</v>
      </c>
    </row>
    <row r="47" spans="1:15" ht="28.8" x14ac:dyDescent="0.3">
      <c r="A47" s="18" t="s">
        <v>9</v>
      </c>
      <c r="B47" s="21">
        <v>180</v>
      </c>
      <c r="C47" s="22">
        <v>3.31</v>
      </c>
      <c r="D47" s="21">
        <v>180</v>
      </c>
      <c r="E47" s="22">
        <v>4.1500000000000004</v>
      </c>
      <c r="F47" s="21">
        <v>180</v>
      </c>
      <c r="G47" s="22">
        <v>4.9000000000000004</v>
      </c>
      <c r="H47" s="21">
        <v>180</v>
      </c>
      <c r="I47" s="22">
        <v>5.55</v>
      </c>
      <c r="J47" s="21">
        <v>180</v>
      </c>
      <c r="K47" s="22">
        <v>6.13</v>
      </c>
      <c r="L47" s="21">
        <v>180</v>
      </c>
      <c r="M47" s="22">
        <v>6.51</v>
      </c>
      <c r="N47" s="21">
        <v>180</v>
      </c>
      <c r="O47" s="22">
        <v>7.1</v>
      </c>
    </row>
    <row r="48" spans="1:15" ht="29.4" thickBot="1" x14ac:dyDescent="0.35">
      <c r="A48" s="18" t="s">
        <v>11</v>
      </c>
      <c r="B48" s="24"/>
      <c r="C48" s="25">
        <v>148</v>
      </c>
      <c r="D48" s="24"/>
      <c r="E48" s="25">
        <v>151</v>
      </c>
      <c r="F48" s="24"/>
      <c r="G48" s="25">
        <v>152</v>
      </c>
      <c r="H48" s="24"/>
      <c r="I48" s="25">
        <v>160</v>
      </c>
      <c r="J48" s="24"/>
      <c r="K48" s="25">
        <v>180</v>
      </c>
      <c r="L48" s="24"/>
      <c r="M48" s="25">
        <v>180</v>
      </c>
      <c r="N48" s="24"/>
      <c r="O48" s="25">
        <v>180</v>
      </c>
    </row>
    <row r="49" spans="1:15" ht="15" thickBot="1" x14ac:dyDescent="0.35">
      <c r="A49" s="18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</row>
    <row r="50" spans="1:15" ht="15" thickBot="1" x14ac:dyDescent="0.35">
      <c r="B50" s="35" t="s">
        <v>14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7"/>
    </row>
    <row r="51" spans="1:15" x14ac:dyDescent="0.3">
      <c r="B51" s="4">
        <v>0</v>
      </c>
      <c r="C51" s="39">
        <v>0</v>
      </c>
      <c r="D51" s="4">
        <v>0</v>
      </c>
      <c r="E51" s="39">
        <v>0</v>
      </c>
      <c r="F51" s="4">
        <v>0</v>
      </c>
      <c r="G51" s="39">
        <v>0</v>
      </c>
      <c r="H51" s="4">
        <v>0</v>
      </c>
      <c r="I51" s="39">
        <v>0</v>
      </c>
      <c r="J51" s="4">
        <v>0</v>
      </c>
      <c r="K51" s="39">
        <v>0</v>
      </c>
      <c r="L51" s="4">
        <v>0</v>
      </c>
      <c r="M51" s="44">
        <v>0</v>
      </c>
      <c r="N51" s="11">
        <v>0</v>
      </c>
      <c r="O51" s="39">
        <v>0</v>
      </c>
    </row>
    <row r="52" spans="1:15" x14ac:dyDescent="0.3">
      <c r="B52" s="6">
        <v>5</v>
      </c>
      <c r="C52" s="40">
        <f>(C34+C32)/2-C$33</f>
        <v>1.6666666666669272E-3</v>
      </c>
      <c r="D52" s="6">
        <v>5</v>
      </c>
      <c r="E52" s="40">
        <f>(E34+E32)/2-E$33</f>
        <v>1.5416666666666856E-2</v>
      </c>
      <c r="F52" s="6">
        <v>5</v>
      </c>
      <c r="G52" s="40">
        <f>(G34+G32)/2-G$33</f>
        <v>4.5833333333336057E-3</v>
      </c>
      <c r="H52" s="6">
        <v>5</v>
      </c>
      <c r="I52" s="40">
        <f>(I34+I32)/2-I$33</f>
        <v>1.1249999999999538E-2</v>
      </c>
      <c r="J52" s="6">
        <v>5</v>
      </c>
      <c r="K52" s="40">
        <f>(K34+K32)/2-K$33</f>
        <v>2.8749999999999609E-2</v>
      </c>
      <c r="L52" s="6">
        <v>5</v>
      </c>
      <c r="M52" s="45">
        <f>(M34+M32)/2-M$33</f>
        <v>2.6250000000000107E-2</v>
      </c>
      <c r="N52" s="2">
        <v>5</v>
      </c>
      <c r="O52" s="40">
        <f>(O34+O32)/2-O$33</f>
        <v>-1.9583333333334174E-2</v>
      </c>
    </row>
    <row r="53" spans="1:15" x14ac:dyDescent="0.3">
      <c r="B53" s="6">
        <v>10</v>
      </c>
      <c r="C53" s="40">
        <f>(C35+C31)/2-C$33</f>
        <v>3.3333333333338544E-3</v>
      </c>
      <c r="D53" s="6">
        <v>10</v>
      </c>
      <c r="E53" s="40">
        <f>(E35+E31)/2-E$33</f>
        <v>3.0833333333333712E-2</v>
      </c>
      <c r="F53" s="6">
        <v>10</v>
      </c>
      <c r="G53" s="40">
        <f>(G35+G31)/2-G$33</f>
        <v>9.1666666666663232E-3</v>
      </c>
      <c r="H53" s="6">
        <v>10</v>
      </c>
      <c r="I53" s="40">
        <f>(I35+I31)/2-I$33</f>
        <v>2.2499999999999964E-2</v>
      </c>
      <c r="J53" s="6">
        <v>10</v>
      </c>
      <c r="K53" s="40">
        <f>(K35+K31)/2-K$33</f>
        <v>5.7500000000000107E-2</v>
      </c>
      <c r="L53" s="6">
        <v>10</v>
      </c>
      <c r="M53" s="45">
        <f>(M35+M31)/2-M$33</f>
        <v>5.2500000000000213E-2</v>
      </c>
      <c r="N53" s="2">
        <v>10</v>
      </c>
      <c r="O53" s="40">
        <f>(O35+O31)/2-O$33</f>
        <v>-3.9166666666666572E-2</v>
      </c>
    </row>
    <row r="54" spans="1:15" x14ac:dyDescent="0.3">
      <c r="B54" s="6">
        <v>15</v>
      </c>
      <c r="C54" s="40">
        <f>(C36+C30)/2-C$33</f>
        <v>5.0000000000007816E-3</v>
      </c>
      <c r="D54" s="6">
        <v>15</v>
      </c>
      <c r="E54" s="40">
        <f>(E36+E30)/2-E$33</f>
        <v>4.624999999999968E-2</v>
      </c>
      <c r="F54" s="6">
        <v>15</v>
      </c>
      <c r="G54" s="40">
        <f>(G36+G30)/2-G$33</f>
        <v>1.3749999999999929E-2</v>
      </c>
      <c r="H54" s="6">
        <v>15</v>
      </c>
      <c r="I54" s="40">
        <f>(I36+I30)/2-I$33</f>
        <v>3.3750000000000391E-2</v>
      </c>
      <c r="J54" s="6">
        <v>15</v>
      </c>
      <c r="K54" s="40">
        <f>(K36+K30)/2-K$33</f>
        <v>8.6250000000000604E-2</v>
      </c>
      <c r="L54" s="6">
        <v>15</v>
      </c>
      <c r="M54" s="45">
        <f>(M36+M30)/2-M$33</f>
        <v>7.875000000000032E-2</v>
      </c>
      <c r="N54" s="2">
        <v>15</v>
      </c>
      <c r="O54" s="40">
        <f>(O36+O30)/2-O$33</f>
        <v>-5.8749999999999858E-2</v>
      </c>
    </row>
    <row r="55" spans="1:15" x14ac:dyDescent="0.3">
      <c r="B55" s="6">
        <v>20</v>
      </c>
      <c r="C55" s="40">
        <f>(C37+C29)/2-C$33</f>
        <v>-3.833333333333222E-2</v>
      </c>
      <c r="D55" s="6">
        <v>20</v>
      </c>
      <c r="E55" s="40">
        <f>(E37+E29)/2-E$33</f>
        <v>1.9999999999999574E-2</v>
      </c>
      <c r="F55" s="6">
        <v>20</v>
      </c>
      <c r="G55" s="40">
        <f>(G37+G29)/2-G$33</f>
        <v>3.3333333333329662E-3</v>
      </c>
      <c r="H55" s="6">
        <v>20</v>
      </c>
      <c r="I55" s="40">
        <f>(I37+I29)/2-I$33</f>
        <v>3.3333333333333215E-2</v>
      </c>
      <c r="J55" s="6">
        <v>20</v>
      </c>
      <c r="K55" s="40">
        <f>(K37+K29)/2-K$33</f>
        <v>9.3333333333333712E-2</v>
      </c>
      <c r="L55" s="6">
        <v>20</v>
      </c>
      <c r="M55" s="45">
        <f>(M37+M29)/2-M$33</f>
        <v>7.8333333333333144E-2</v>
      </c>
      <c r="N55" s="2">
        <v>20</v>
      </c>
      <c r="O55" s="40">
        <f>(O37+O29)/2-O$33</f>
        <v>-8.6666666666666892E-2</v>
      </c>
    </row>
    <row r="56" spans="1:15" x14ac:dyDescent="0.3">
      <c r="B56" s="6">
        <v>25</v>
      </c>
      <c r="C56" s="40">
        <f>(C38+C28)/2-C$33</f>
        <v>-0.10916666666666686</v>
      </c>
      <c r="D56" s="6">
        <v>25</v>
      </c>
      <c r="E56" s="40">
        <f>(E38+E28)/2-E$33</f>
        <v>-5.0000000000000711E-2</v>
      </c>
      <c r="F56" s="6">
        <v>25</v>
      </c>
      <c r="G56" s="40">
        <f>(G38+G28)/2-G$33</f>
        <v>-3.5833333333333606E-2</v>
      </c>
      <c r="H56" s="6">
        <v>25</v>
      </c>
      <c r="I56" s="40">
        <f>(I38+I28)/2-I$33</f>
        <v>-3.3333333333329662E-3</v>
      </c>
      <c r="J56" s="6">
        <v>25</v>
      </c>
      <c r="K56" s="40">
        <f>(K38+K28)/2-K$33</f>
        <v>5.416666666666714E-2</v>
      </c>
      <c r="L56" s="6">
        <v>25</v>
      </c>
      <c r="M56" s="45">
        <f>(M38+M28)/2-M$33</f>
        <v>4.4166666666667354E-2</v>
      </c>
      <c r="N56" s="2">
        <v>25</v>
      </c>
      <c r="O56" s="40">
        <f>(O38+O28)/2-O$33</f>
        <v>-8.0833333333333535E-2</v>
      </c>
    </row>
    <row r="57" spans="1:15" x14ac:dyDescent="0.3">
      <c r="B57" s="6">
        <v>30</v>
      </c>
      <c r="C57" s="40">
        <f>(C39+C27)/2-C$33</f>
        <v>-0.17999999999999972</v>
      </c>
      <c r="D57" s="6">
        <v>30</v>
      </c>
      <c r="E57" s="40">
        <f>(E39+E27)/2-E$33</f>
        <v>-0.12000000000000099</v>
      </c>
      <c r="F57" s="6">
        <v>30</v>
      </c>
      <c r="G57" s="40">
        <f>(G39+G27)/2-G$33</f>
        <v>-7.5000000000000178E-2</v>
      </c>
      <c r="H57" s="6">
        <v>30</v>
      </c>
      <c r="I57" s="40">
        <f>(I39+I27)/2-I$33</f>
        <v>-4.0000000000000036E-2</v>
      </c>
      <c r="J57" s="6">
        <v>30</v>
      </c>
      <c r="K57" s="40">
        <f>(K39+K27)/2-K$33</f>
        <v>1.5000000000000568E-2</v>
      </c>
      <c r="L57" s="6">
        <v>30</v>
      </c>
      <c r="M57" s="45">
        <f>(M39+M27)/2-M$33</f>
        <v>9.9999999999997868E-3</v>
      </c>
      <c r="N57" s="2">
        <v>30</v>
      </c>
      <c r="O57" s="40">
        <f>(O39+O27)/2-O$33</f>
        <v>-7.5000000000000178E-2</v>
      </c>
    </row>
    <row r="58" spans="1:15" x14ac:dyDescent="0.3">
      <c r="B58" s="6">
        <v>35</v>
      </c>
      <c r="C58" s="40">
        <f>(C40+C26)/2-C$33</f>
        <v>-0.34354166666666686</v>
      </c>
      <c r="D58" s="6">
        <v>35</v>
      </c>
      <c r="E58" s="40">
        <f>(E40+E26)/2-E$33</f>
        <v>-0.29333333333333389</v>
      </c>
      <c r="F58" s="6">
        <v>35</v>
      </c>
      <c r="G58" s="40">
        <f>(G40+G26)/2-G$33</f>
        <v>-0.18854166666666661</v>
      </c>
      <c r="H58" s="6">
        <v>35</v>
      </c>
      <c r="I58" s="40">
        <f>(I40+I26)/2-I$33</f>
        <v>-0.12958333333333361</v>
      </c>
      <c r="J58" s="6">
        <v>35</v>
      </c>
      <c r="K58" s="40">
        <f>(K40+K26)/2-K$33</f>
        <v>-8.1041666666666679E-2</v>
      </c>
      <c r="L58" s="6">
        <v>35</v>
      </c>
      <c r="M58" s="45">
        <f>(M40+M26)/2-M$33</f>
        <v>-9.375E-2</v>
      </c>
      <c r="N58" s="2">
        <v>35</v>
      </c>
      <c r="O58" s="40">
        <f>(O40+O26)/2-O$33</f>
        <v>-0.15666666666666718</v>
      </c>
    </row>
    <row r="59" spans="1:15" x14ac:dyDescent="0.3">
      <c r="B59" s="6">
        <v>40</v>
      </c>
      <c r="C59" s="40">
        <f>(C41+C24)/2-C$33</f>
        <v>-0.52366636524844168</v>
      </c>
      <c r="D59" s="6">
        <v>40</v>
      </c>
      <c r="E59" s="40">
        <f>(E41+E24)/2-E$33</f>
        <v>-0.49198708356666465</v>
      </c>
      <c r="F59" s="6">
        <v>40</v>
      </c>
      <c r="G59" s="40">
        <f>(G41+G24)/2-G$33</f>
        <v>-0.33564862413503871</v>
      </c>
      <c r="H59" s="6">
        <v>40</v>
      </c>
      <c r="I59" s="40">
        <f>(I41+I24)/2-I$33</f>
        <v>-0.25004711093402943</v>
      </c>
      <c r="J59" s="6">
        <v>40</v>
      </c>
      <c r="K59" s="40">
        <f>(K41+K24)/2-K$33</f>
        <v>-0.20705689233219804</v>
      </c>
      <c r="L59" s="6">
        <v>40</v>
      </c>
      <c r="M59" s="45">
        <f>(M41+M24)/2-M$33</f>
        <v>-0.22157384150602688</v>
      </c>
      <c r="N59" s="2">
        <v>40</v>
      </c>
      <c r="O59" s="40">
        <f>(O41+O24)/2-O$33</f>
        <v>-0.26879207224903379</v>
      </c>
    </row>
    <row r="60" spans="1:15" ht="15" thickBot="1" x14ac:dyDescent="0.35">
      <c r="B60" s="9">
        <v>45</v>
      </c>
      <c r="C60" s="41">
        <f>(C42+C23)/2-C$33</f>
        <v>-0.72866561170287802</v>
      </c>
      <c r="D60" s="9">
        <v>45</v>
      </c>
      <c r="E60" s="41">
        <f>(E42+E23)/2-E$33</f>
        <v>-0.72862145914998955</v>
      </c>
      <c r="F60" s="9">
        <v>45</v>
      </c>
      <c r="G60" s="41">
        <f>(G42+G23)/2-G$33</f>
        <v>-0.53310351780596665</v>
      </c>
      <c r="H60" s="9">
        <v>45</v>
      </c>
      <c r="I60" s="41">
        <f>(I42+I23)/2-I$33</f>
        <v>-0.41683155493577129</v>
      </c>
      <c r="J60" s="9">
        <v>45</v>
      </c>
      <c r="K60" s="41">
        <f>(K42+K23)/2-K$33</f>
        <v>-0.37803245649602601</v>
      </c>
      <c r="L60" s="9">
        <v>45</v>
      </c>
      <c r="M60" s="46">
        <f>(M42+M23)/2-M$33</f>
        <v>-0.38550844527109351</v>
      </c>
      <c r="N60" s="12">
        <v>45</v>
      </c>
      <c r="O60" s="41">
        <f>(O42+O23)/2-O$33</f>
        <v>-0.42660558620495337</v>
      </c>
    </row>
    <row r="61" spans="1:15" ht="15" thickBot="1" x14ac:dyDescent="0.35">
      <c r="C61" s="42"/>
      <c r="E61" s="42"/>
      <c r="G61" s="42"/>
      <c r="I61" s="42"/>
      <c r="K61" s="42"/>
      <c r="M61" s="42"/>
      <c r="O61" s="42"/>
    </row>
    <row r="62" spans="1:15" ht="15" thickBot="1" x14ac:dyDescent="0.35">
      <c r="B62" s="35" t="s">
        <v>15</v>
      </c>
      <c r="C62" s="43"/>
      <c r="D62" s="36"/>
      <c r="E62" s="43"/>
      <c r="F62" s="36"/>
      <c r="G62" s="43"/>
      <c r="H62" s="36"/>
      <c r="I62" s="43"/>
      <c r="J62" s="36"/>
      <c r="K62" s="43"/>
      <c r="L62" s="36"/>
      <c r="M62" s="43"/>
      <c r="N62" s="36"/>
      <c r="O62" s="47"/>
    </row>
    <row r="63" spans="1:15" x14ac:dyDescent="0.3">
      <c r="B63" s="4">
        <f>B51</f>
        <v>0</v>
      </c>
      <c r="C63" s="39">
        <f>C51/C$33</f>
        <v>0</v>
      </c>
      <c r="D63" s="4">
        <f>D51</f>
        <v>0</v>
      </c>
      <c r="E63" s="39">
        <f>E51/E$33</f>
        <v>0</v>
      </c>
      <c r="F63" s="4">
        <f t="shared" ref="F63:F72" si="16">F51</f>
        <v>0</v>
      </c>
      <c r="G63" s="39">
        <f t="shared" ref="G63:G72" si="17">G51/G$33</f>
        <v>0</v>
      </c>
      <c r="H63" s="4">
        <f t="shared" ref="H63:H72" si="18">H51</f>
        <v>0</v>
      </c>
      <c r="I63" s="39">
        <f t="shared" ref="I63:I72" si="19">I51/I$33</f>
        <v>0</v>
      </c>
      <c r="J63" s="4">
        <f t="shared" ref="J63:J72" si="20">J51</f>
        <v>0</v>
      </c>
      <c r="K63" s="39">
        <f t="shared" ref="K63:K72" si="21">K51/K$33</f>
        <v>0</v>
      </c>
      <c r="L63" s="4">
        <f t="shared" ref="L63:L72" si="22">L51</f>
        <v>0</v>
      </c>
      <c r="M63" s="44">
        <f t="shared" ref="M63:M72" si="23">M51/M$33</f>
        <v>0</v>
      </c>
      <c r="N63" s="11">
        <f t="shared" ref="N63:N72" si="24">N51</f>
        <v>0</v>
      </c>
      <c r="O63" s="39">
        <f t="shared" ref="O63:O72" si="25">O51/O$33</f>
        <v>0</v>
      </c>
    </row>
    <row r="64" spans="1:15" x14ac:dyDescent="0.3">
      <c r="B64" s="6">
        <f t="shared" ref="B64:D72" si="26">B52</f>
        <v>5</v>
      </c>
      <c r="C64" s="40">
        <f>C52/C$33</f>
        <v>3.3200531208504527E-4</v>
      </c>
      <c r="D64" s="6">
        <f t="shared" si="26"/>
        <v>5</v>
      </c>
      <c r="E64" s="40">
        <f>E52/E$33</f>
        <v>2.6129943502825178E-3</v>
      </c>
      <c r="F64" s="6">
        <f t="shared" si="16"/>
        <v>5</v>
      </c>
      <c r="G64" s="40">
        <f t="shared" si="17"/>
        <v>7.1839080459774386E-4</v>
      </c>
      <c r="H64" s="6">
        <f t="shared" si="18"/>
        <v>5</v>
      </c>
      <c r="I64" s="40">
        <f t="shared" si="19"/>
        <v>1.6968325791854508E-3</v>
      </c>
      <c r="J64" s="6">
        <f t="shared" si="20"/>
        <v>5</v>
      </c>
      <c r="K64" s="40">
        <f t="shared" si="21"/>
        <v>4.2217327459617635E-3</v>
      </c>
      <c r="L64" s="6">
        <f t="shared" si="22"/>
        <v>5</v>
      </c>
      <c r="M64" s="45">
        <f t="shared" si="23"/>
        <v>3.7393162393162547E-3</v>
      </c>
      <c r="N64" s="2">
        <f t="shared" si="24"/>
        <v>5</v>
      </c>
      <c r="O64" s="40">
        <f t="shared" si="25"/>
        <v>-2.6571687019449355E-3</v>
      </c>
    </row>
    <row r="65" spans="2:15" x14ac:dyDescent="0.3">
      <c r="B65" s="6">
        <f t="shared" si="26"/>
        <v>10</v>
      </c>
      <c r="C65" s="40">
        <f t="shared" ref="C65:E70" si="27">C53/C$33</f>
        <v>6.6401062417009054E-4</v>
      </c>
      <c r="D65" s="6">
        <f t="shared" si="26"/>
        <v>10</v>
      </c>
      <c r="E65" s="40">
        <f t="shared" si="27"/>
        <v>5.2259887005650357E-3</v>
      </c>
      <c r="F65" s="6">
        <f t="shared" si="16"/>
        <v>10</v>
      </c>
      <c r="G65" s="40">
        <f t="shared" si="17"/>
        <v>1.4367816091953485E-3</v>
      </c>
      <c r="H65" s="6">
        <f t="shared" si="18"/>
        <v>10</v>
      </c>
      <c r="I65" s="40">
        <f t="shared" si="19"/>
        <v>3.3936651583710356E-3</v>
      </c>
      <c r="J65" s="6">
        <f t="shared" si="20"/>
        <v>10</v>
      </c>
      <c r="K65" s="40">
        <f t="shared" si="21"/>
        <v>8.443465491923657E-3</v>
      </c>
      <c r="L65" s="6">
        <f t="shared" si="22"/>
        <v>10</v>
      </c>
      <c r="M65" s="45">
        <f t="shared" si="23"/>
        <v>7.4786324786325093E-3</v>
      </c>
      <c r="N65" s="2">
        <f t="shared" si="24"/>
        <v>10</v>
      </c>
      <c r="O65" s="40">
        <f t="shared" si="25"/>
        <v>-5.3143374038896298E-3</v>
      </c>
    </row>
    <row r="66" spans="2:15" x14ac:dyDescent="0.3">
      <c r="B66" s="6">
        <f t="shared" si="26"/>
        <v>15</v>
      </c>
      <c r="C66" s="40">
        <f t="shared" si="27"/>
        <v>9.9601593625513575E-4</v>
      </c>
      <c r="D66" s="6">
        <f t="shared" si="26"/>
        <v>15</v>
      </c>
      <c r="E66" s="40">
        <f t="shared" si="27"/>
        <v>7.8389830508474034E-3</v>
      </c>
      <c r="F66" s="6">
        <f t="shared" si="16"/>
        <v>15</v>
      </c>
      <c r="G66" s="40">
        <f t="shared" si="17"/>
        <v>2.1551724137930921E-3</v>
      </c>
      <c r="H66" s="6">
        <f t="shared" si="18"/>
        <v>15</v>
      </c>
      <c r="I66" s="40">
        <f t="shared" si="19"/>
        <v>5.0904977375566202E-3</v>
      </c>
      <c r="J66" s="6">
        <f t="shared" si="20"/>
        <v>15</v>
      </c>
      <c r="K66" s="40">
        <f t="shared" si="21"/>
        <v>1.2665198237885552E-2</v>
      </c>
      <c r="L66" s="6">
        <f t="shared" si="22"/>
        <v>15</v>
      </c>
      <c r="M66" s="45">
        <f t="shared" si="23"/>
        <v>1.1217948717948765E-2</v>
      </c>
      <c r="N66" s="2">
        <f t="shared" si="24"/>
        <v>15</v>
      </c>
      <c r="O66" s="40">
        <f t="shared" si="25"/>
        <v>-7.9715061058344451E-3</v>
      </c>
    </row>
    <row r="67" spans="2:15" x14ac:dyDescent="0.3">
      <c r="B67" s="6">
        <f t="shared" si="26"/>
        <v>20</v>
      </c>
      <c r="C67" s="40">
        <f t="shared" si="27"/>
        <v>-7.6361221779546263E-3</v>
      </c>
      <c r="D67" s="6">
        <f t="shared" si="26"/>
        <v>20</v>
      </c>
      <c r="E67" s="40">
        <f t="shared" si="27"/>
        <v>3.3898305084745037E-3</v>
      </c>
      <c r="F67" s="6">
        <f t="shared" si="16"/>
        <v>20</v>
      </c>
      <c r="G67" s="40">
        <f t="shared" si="17"/>
        <v>5.224660397073615E-4</v>
      </c>
      <c r="H67" s="6">
        <f t="shared" si="18"/>
        <v>20</v>
      </c>
      <c r="I67" s="40">
        <f t="shared" si="19"/>
        <v>5.027652086475598E-3</v>
      </c>
      <c r="J67" s="6">
        <f t="shared" si="20"/>
        <v>20</v>
      </c>
      <c r="K67" s="40">
        <f t="shared" si="21"/>
        <v>1.3705335291238432E-2</v>
      </c>
      <c r="L67" s="6">
        <f t="shared" si="22"/>
        <v>20</v>
      </c>
      <c r="M67" s="45">
        <f t="shared" si="23"/>
        <v>1.11585944919278E-2</v>
      </c>
      <c r="N67" s="2">
        <f t="shared" si="24"/>
        <v>20</v>
      </c>
      <c r="O67" s="40">
        <f t="shared" si="25"/>
        <v>-1.1759384893713282E-2</v>
      </c>
    </row>
    <row r="68" spans="2:15" x14ac:dyDescent="0.3">
      <c r="B68" s="6">
        <f t="shared" si="26"/>
        <v>25</v>
      </c>
      <c r="C68" s="40">
        <f t="shared" si="27"/>
        <v>-2.1746347941567105E-2</v>
      </c>
      <c r="D68" s="6">
        <f t="shared" si="26"/>
        <v>25</v>
      </c>
      <c r="E68" s="40">
        <f t="shared" si="27"/>
        <v>-8.4745762711865603E-3</v>
      </c>
      <c r="F68" s="6">
        <f t="shared" si="16"/>
        <v>25</v>
      </c>
      <c r="G68" s="40">
        <f t="shared" si="17"/>
        <v>-5.6165099268547973E-3</v>
      </c>
      <c r="H68" s="6">
        <f t="shared" si="18"/>
        <v>25</v>
      </c>
      <c r="I68" s="40">
        <f t="shared" si="19"/>
        <v>-5.0276520864750624E-4</v>
      </c>
      <c r="J68" s="6">
        <f t="shared" si="20"/>
        <v>25</v>
      </c>
      <c r="K68" s="40">
        <f t="shared" si="21"/>
        <v>7.9539892315223411E-3</v>
      </c>
      <c r="L68" s="6">
        <f t="shared" si="22"/>
        <v>25</v>
      </c>
      <c r="M68" s="45">
        <f t="shared" si="23"/>
        <v>6.2915479582147235E-3</v>
      </c>
      <c r="N68" s="2">
        <f t="shared" si="24"/>
        <v>25</v>
      </c>
      <c r="O68" s="40">
        <f t="shared" si="25"/>
        <v>-1.0967887833559502E-2</v>
      </c>
    </row>
    <row r="69" spans="2:15" x14ac:dyDescent="0.3">
      <c r="B69" s="6">
        <f t="shared" si="26"/>
        <v>30</v>
      </c>
      <c r="C69" s="40">
        <f t="shared" si="27"/>
        <v>-3.585657370517923E-2</v>
      </c>
      <c r="D69" s="6">
        <f t="shared" si="26"/>
        <v>30</v>
      </c>
      <c r="E69" s="40">
        <f t="shared" si="27"/>
        <v>-2.0338983050847626E-2</v>
      </c>
      <c r="F69" s="6">
        <f t="shared" si="16"/>
        <v>30</v>
      </c>
      <c r="G69" s="40">
        <f t="shared" si="17"/>
        <v>-1.1755485893416956E-2</v>
      </c>
      <c r="H69" s="6">
        <f t="shared" si="18"/>
        <v>30</v>
      </c>
      <c r="I69" s="40">
        <f t="shared" si="19"/>
        <v>-6.0331825037707445E-3</v>
      </c>
      <c r="J69" s="6">
        <f t="shared" si="20"/>
        <v>30</v>
      </c>
      <c r="K69" s="40">
        <f t="shared" si="21"/>
        <v>2.2026431718062509E-3</v>
      </c>
      <c r="L69" s="6">
        <f t="shared" si="22"/>
        <v>30</v>
      </c>
      <c r="M69" s="45">
        <f t="shared" si="23"/>
        <v>1.4245014245013942E-3</v>
      </c>
      <c r="N69" s="2">
        <f t="shared" si="24"/>
        <v>30</v>
      </c>
      <c r="O69" s="40">
        <f t="shared" si="25"/>
        <v>-1.0176390773405724E-2</v>
      </c>
    </row>
    <row r="70" spans="2:15" x14ac:dyDescent="0.3">
      <c r="B70" s="6">
        <f t="shared" si="26"/>
        <v>35</v>
      </c>
      <c r="C70" s="40">
        <f t="shared" si="27"/>
        <v>-6.8434594953519307E-2</v>
      </c>
      <c r="D70" s="6">
        <f t="shared" si="26"/>
        <v>35</v>
      </c>
      <c r="E70" s="40">
        <f t="shared" si="27"/>
        <v>-4.9717514124293878E-2</v>
      </c>
      <c r="F70" s="6">
        <f t="shared" si="16"/>
        <v>35</v>
      </c>
      <c r="G70" s="40">
        <f t="shared" si="17"/>
        <v>-2.955198537095088E-2</v>
      </c>
      <c r="H70" s="6">
        <f t="shared" si="18"/>
        <v>35</v>
      </c>
      <c r="I70" s="40">
        <f t="shared" si="19"/>
        <v>-1.9544997486173998E-2</v>
      </c>
      <c r="J70" s="6">
        <f t="shared" si="20"/>
        <v>35</v>
      </c>
      <c r="K70" s="40">
        <f t="shared" si="21"/>
        <v>-1.1900391581008323E-2</v>
      </c>
      <c r="L70" s="6">
        <f t="shared" si="22"/>
        <v>35</v>
      </c>
      <c r="M70" s="45">
        <f t="shared" si="23"/>
        <v>-1.3354700854700856E-2</v>
      </c>
      <c r="N70" s="2">
        <f t="shared" si="24"/>
        <v>35</v>
      </c>
      <c r="O70" s="40">
        <f t="shared" si="25"/>
        <v>-2.1257349615558641E-2</v>
      </c>
    </row>
    <row r="71" spans="2:15" x14ac:dyDescent="0.3">
      <c r="B71" s="6">
        <f t="shared" si="26"/>
        <v>40</v>
      </c>
      <c r="C71" s="40">
        <f>C59/C$33</f>
        <v>-0.1043160090136338</v>
      </c>
      <c r="D71" s="6">
        <f t="shared" si="26"/>
        <v>40</v>
      </c>
      <c r="E71" s="40">
        <f>E59/E$33</f>
        <v>-8.3387641282485533E-2</v>
      </c>
      <c r="F71" s="6">
        <f t="shared" si="16"/>
        <v>40</v>
      </c>
      <c r="G71" s="40">
        <f t="shared" si="17"/>
        <v>-5.260950221552331E-2</v>
      </c>
      <c r="H71" s="6">
        <f t="shared" si="18"/>
        <v>40</v>
      </c>
      <c r="I71" s="40">
        <f t="shared" si="19"/>
        <v>-3.7714496370140183E-2</v>
      </c>
      <c r="J71" s="6">
        <f t="shared" si="20"/>
        <v>40</v>
      </c>
      <c r="K71" s="40">
        <f t="shared" si="21"/>
        <v>-3.0404830004728055E-2</v>
      </c>
      <c r="L71" s="6">
        <f t="shared" si="22"/>
        <v>40</v>
      </c>
      <c r="M71" s="45">
        <f t="shared" si="23"/>
        <v>-3.156322528575882E-2</v>
      </c>
      <c r="N71" s="2">
        <f t="shared" si="24"/>
        <v>40</v>
      </c>
      <c r="O71" s="40">
        <f t="shared" si="25"/>
        <v>-3.6471108853328875E-2</v>
      </c>
    </row>
    <row r="72" spans="2:15" ht="15" thickBot="1" x14ac:dyDescent="0.35">
      <c r="B72" s="9">
        <f t="shared" si="26"/>
        <v>45</v>
      </c>
      <c r="C72" s="41">
        <f>C60/C$33</f>
        <v>-0.14515251229140999</v>
      </c>
      <c r="D72" s="9">
        <f t="shared" si="26"/>
        <v>45</v>
      </c>
      <c r="E72" s="41">
        <f>E60/E$33</f>
        <v>-0.12349516256779483</v>
      </c>
      <c r="F72" s="9">
        <f t="shared" si="16"/>
        <v>45</v>
      </c>
      <c r="G72" s="41">
        <f t="shared" si="17"/>
        <v>-8.3558545110653082E-2</v>
      </c>
      <c r="H72" s="9">
        <f t="shared" si="18"/>
        <v>45</v>
      </c>
      <c r="I72" s="41">
        <f t="shared" si="19"/>
        <v>-6.287052110645118E-2</v>
      </c>
      <c r="J72" s="9">
        <f t="shared" si="20"/>
        <v>45</v>
      </c>
      <c r="K72" s="41">
        <f t="shared" si="21"/>
        <v>-5.5511373934805583E-2</v>
      </c>
      <c r="L72" s="9">
        <f t="shared" si="22"/>
        <v>45</v>
      </c>
      <c r="M72" s="46">
        <f t="shared" si="23"/>
        <v>-5.4915732944600219E-2</v>
      </c>
      <c r="N72" s="12">
        <f t="shared" si="24"/>
        <v>45</v>
      </c>
      <c r="O72" s="41">
        <f t="shared" si="25"/>
        <v>-5.7884068684525558E-2</v>
      </c>
    </row>
    <row r="73" spans="2:15" x14ac:dyDescent="0.3">
      <c r="C73" s="1"/>
    </row>
    <row r="74" spans="2:15" x14ac:dyDescent="0.3">
      <c r="C74" s="1"/>
    </row>
  </sheetData>
  <pageMargins left="0.7" right="0.7" top="0.75" bottom="0.75" header="0.3" footer="0.3"/>
  <ignoredErrors>
    <ignoredError sqref="M12:M14 C5:C14 E5:E14 G5:G14 I5:I14 K5:K14 M5:N5 M6:M11 N14 C22:N22 D34:N36 D38:N38 D40:N41 D43:N44 C46:N46 C63:N7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922-D3F4-4209-944B-302112F34394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00B1-77EA-444A-8AAD-96E6C995E1A7}">
  <dimension ref="A1"/>
  <sheetViews>
    <sheetView tabSelected="1" workbookViewId="0">
      <selection activeCell="M38" sqref="M38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Brondata</vt:lpstr>
      <vt:lpstr>Bewerking</vt:lpstr>
      <vt:lpstr>Vlak Poliar</vt:lpstr>
      <vt:lpstr>WinstVerlies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Sebastiaan van Vliet</dc:creator>
  <cp:lastModifiedBy>Sebastiaan van Vliet</cp:lastModifiedBy>
  <dcterms:created xsi:type="dcterms:W3CDTF">2021-08-03T17:40:37Z</dcterms:created>
  <dcterms:modified xsi:type="dcterms:W3CDTF">2021-08-06T09:46:55Z</dcterms:modified>
</cp:coreProperties>
</file>