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op.desmit\Desktop\"/>
    </mc:Choice>
  </mc:AlternateContent>
  <xr:revisionPtr revIDLastSave="0" documentId="8_{8378FD2F-1962-4888-992B-8C6C82D7A007}" xr6:coauthVersionLast="45" xr6:coauthVersionMax="45" xr10:uidLastSave="{00000000-0000-0000-0000-000000000000}"/>
  <bookViews>
    <workbookView xWindow="11580" yWindow="2040" windowWidth="16725" windowHeight="12270" xr2:uid="{00000000-000D-0000-FFFF-FFFF00000000}"/>
  </bookViews>
  <sheets>
    <sheet name="T naar Fvm" sheetId="1" r:id="rId1"/>
    <sheet name="Spoedkopdiamet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F46" i="2" l="1"/>
  <c r="C46" i="2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F34" i="2"/>
  <c r="C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B27" i="1"/>
  <c r="B24" i="1"/>
  <c r="B25" i="1" s="1"/>
  <c r="B13" i="1"/>
  <c r="B36" i="1" s="1"/>
  <c r="B9" i="1"/>
  <c r="B17" i="1" s="1"/>
  <c r="H8" i="1"/>
  <c r="H9" i="1" s="1"/>
  <c r="H10" i="1" s="1"/>
  <c r="B29" i="1" l="1"/>
  <c r="B15" i="1"/>
  <c r="B19" i="1" s="1"/>
  <c r="B31" i="1" l="1"/>
  <c r="B35" i="1" l="1"/>
  <c r="E31" i="1"/>
  <c r="E35" i="1" s="1"/>
  <c r="E36" i="1" s="1"/>
</calcChain>
</file>

<file path=xl/sharedStrings.xml><?xml version="1.0" encoding="utf-8"?>
<sst xmlns="http://schemas.openxmlformats.org/spreadsheetml/2006/main" count="71" uniqueCount="56">
  <si>
    <t>Koppel naar Fvm</t>
  </si>
  <si>
    <t>Draad</t>
  </si>
  <si>
    <t>D</t>
  </si>
  <si>
    <t>p</t>
  </si>
  <si>
    <t>mm</t>
  </si>
  <si>
    <t>β</t>
  </si>
  <si>
    <t>degr</t>
  </si>
  <si>
    <t>draad tophoek</t>
  </si>
  <si>
    <t>rad</t>
  </si>
  <si>
    <t>μ draad</t>
  </si>
  <si>
    <t>droog: 0.25 vet: 0.1</t>
  </si>
  <si>
    <t>d 2</t>
  </si>
  <si>
    <t>ϕ</t>
  </si>
  <si>
    <t>ρ'</t>
  </si>
  <si>
    <t>Gewinde term</t>
  </si>
  <si>
    <t>Kop</t>
  </si>
  <si>
    <t>D kop</t>
  </si>
  <si>
    <t>d k</t>
  </si>
  <si>
    <t>μ kop</t>
  </si>
  <si>
    <t>Kop term</t>
  </si>
  <si>
    <t>Verband Fv naar M</t>
  </si>
  <si>
    <t>Verband M naar Fv</t>
  </si>
  <si>
    <t>Fvm</t>
  </si>
  <si>
    <t>N</t>
  </si>
  <si>
    <t>M</t>
  </si>
  <si>
    <t>Nm</t>
  </si>
  <si>
    <t>sigma</t>
  </si>
  <si>
    <t>Mpa</t>
  </si>
  <si>
    <t>spoed</t>
  </si>
  <si>
    <t>Kopdiameter</t>
  </si>
  <si>
    <t>UNC</t>
  </si>
  <si>
    <t>TPI</t>
  </si>
  <si>
    <t>UNF tpi</t>
  </si>
  <si>
    <t>UNF spoed</t>
  </si>
  <si>
    <t>#1</t>
  </si>
  <si>
    <t>#2</t>
  </si>
  <si>
    <t>#3</t>
  </si>
  <si>
    <t>#4</t>
  </si>
  <si>
    <t>#5</t>
  </si>
  <si>
    <t>#6</t>
  </si>
  <si>
    <t>#8</t>
  </si>
  <si>
    <t>#10</t>
  </si>
  <si>
    <t>#12</t>
  </si>
  <si>
    <t>1/4"</t>
  </si>
  <si>
    <t>5/16"</t>
  </si>
  <si>
    <t>3/8"</t>
  </si>
  <si>
    <t>7/16"</t>
  </si>
  <si>
    <t>1/2"</t>
  </si>
  <si>
    <t>9/16"</t>
  </si>
  <si>
    <t>5/8"</t>
  </si>
  <si>
    <t>3/4"</t>
  </si>
  <si>
    <t>7/8</t>
  </si>
  <si>
    <t>1"</t>
  </si>
  <si>
    <t>1 1/8"</t>
  </si>
  <si>
    <t>1 1/4"</t>
  </si>
  <si>
    <t>1 3/8"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</si>
</sst>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"/>
  </numFmts>
  <fonts count="5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5F497A"/>
        <bgColor rgb="FF5F497A"/>
      </patternFill>
    </fill>
    <fill>
      <patternFill patternType="solid">
        <fgColor rgb="FFB2A1C7"/>
        <bgColor rgb="FFB2A1C7"/>
      </patternFill>
    </fill>
    <fill>
      <patternFill patternType="solid">
        <fgColor rgb="FFE5DFEC"/>
        <bgColor rgb="FFE5DFEC"/>
      </patternFill>
    </fill>
    <fill>
      <patternFill patternType="solid">
        <fgColor rgb="FF76923C"/>
        <bgColor rgb="FF76923C"/>
      </patternFill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3" borderId="7" xfId="0" applyFont="1" applyFill="1" applyBorder="1"/>
    <xf numFmtId="0" fontId="1" fillId="4" borderId="7" xfId="0" applyFont="1" applyFill="1" applyBorder="1"/>
    <xf numFmtId="0" fontId="1" fillId="5" borderId="7" xfId="0" applyFont="1" applyFill="1" applyBorder="1" applyAlignment="1"/>
    <xf numFmtId="0" fontId="1" fillId="5" borderId="7" xfId="0" applyFont="1" applyFill="1" applyBorder="1"/>
    <xf numFmtId="2" fontId="1" fillId="4" borderId="7" xfId="0" applyNumberFormat="1" applyFont="1" applyFill="1" applyBorder="1"/>
    <xf numFmtId="164" fontId="1" fillId="4" borderId="7" xfId="0" applyNumberFormat="1" applyFont="1" applyFill="1" applyBorder="1"/>
    <xf numFmtId="165" fontId="1" fillId="4" borderId="7" xfId="0" applyNumberFormat="1" applyFont="1" applyFill="1" applyBorder="1"/>
    <xf numFmtId="1" fontId="1" fillId="4" borderId="7" xfId="0" applyNumberFormat="1" applyFont="1" applyFill="1" applyBorder="1"/>
    <xf numFmtId="0" fontId="1" fillId="6" borderId="7" xfId="0" applyFont="1" applyFill="1" applyBorder="1"/>
    <xf numFmtId="0" fontId="1" fillId="2" borderId="7" xfId="0" applyFont="1" applyFill="1" applyBorder="1"/>
    <xf numFmtId="0" fontId="1" fillId="7" borderId="7" xfId="0" applyFont="1" applyFill="1" applyBorder="1"/>
    <xf numFmtId="2" fontId="1" fillId="2" borderId="7" xfId="0" applyNumberFormat="1" applyFont="1" applyFill="1" applyBorder="1"/>
    <xf numFmtId="0" fontId="1" fillId="8" borderId="7" xfId="0" applyFont="1" applyFill="1" applyBorder="1"/>
    <xf numFmtId="164" fontId="1" fillId="8" borderId="7" xfId="0" applyNumberFormat="1" applyFont="1" applyFill="1" applyBorder="1"/>
    <xf numFmtId="0" fontId="1" fillId="9" borderId="7" xfId="0" applyFont="1" applyFill="1" applyBorder="1"/>
    <xf numFmtId="166" fontId="1" fillId="9" borderId="7" xfId="0" applyNumberFormat="1" applyFont="1" applyFill="1" applyBorder="1"/>
    <xf numFmtId="0" fontId="1" fillId="10" borderId="7" xfId="0" applyFont="1" applyFill="1" applyBorder="1"/>
    <xf numFmtId="0" fontId="1" fillId="11" borderId="7" xfId="0" applyFont="1" applyFill="1" applyBorder="1" applyAlignment="1"/>
    <xf numFmtId="1" fontId="1" fillId="8" borderId="7" xfId="0" applyNumberFormat="1" applyFont="1" applyFill="1" applyBorder="1"/>
    <xf numFmtId="1" fontId="1" fillId="9" borderId="7" xfId="0" applyNumberFormat="1" applyFont="1" applyFill="1" applyBorder="1"/>
    <xf numFmtId="167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2" fontId="2" fillId="0" borderId="0" xfId="0" applyNumberFormat="1" applyFont="1"/>
    <xf numFmtId="16" fontId="2" fillId="0" borderId="0" xfId="0" quotePrefix="1" applyNumberFormat="1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352425</xdr:colOff>
      <xdr:row>17</xdr:row>
      <xdr:rowOff>57150</xdr:rowOff>
    </xdr:from>
    <xdr:ext cx="100965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16</xdr:row>
      <xdr:rowOff>0</xdr:rowOff>
    </xdr:from>
    <xdr:ext cx="962025" cy="1524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14</xdr:row>
      <xdr:rowOff>0</xdr:rowOff>
    </xdr:from>
    <xdr:ext cx="809625" cy="1714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12</xdr:row>
      <xdr:rowOff>0</xdr:rowOff>
    </xdr:from>
    <xdr:ext cx="285750" cy="15240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561975</xdr:colOff>
      <xdr:row>12</xdr:row>
      <xdr:rowOff>0</xdr:rowOff>
    </xdr:from>
    <xdr:ext cx="762000" cy="15240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tabSelected="1" topLeftCell="A12" workbookViewId="0">
      <selection activeCell="B12" sqref="B12"/>
    </sheetView>
  </sheetViews>
  <sheetFormatPr defaultColWidth="12.5703125" defaultRowHeight="15" customHeight="1" x14ac:dyDescent="0.2"/>
  <cols>
    <col min="1" max="1" width="17.5703125" customWidth="1"/>
    <col min="2" max="2" width="13.5703125" customWidth="1"/>
    <col min="3" max="3" width="8.7109375" customWidth="1"/>
    <col min="4" max="4" width="17.7109375" customWidth="1"/>
    <col min="5" max="5" width="6.140625" customWidth="1"/>
    <col min="6" max="6" width="4.42578125" customWidth="1"/>
    <col min="7" max="18" width="16.140625" customWidth="1"/>
  </cols>
  <sheetData>
    <row r="1" spans="1:18" ht="15" customHeight="1" x14ac:dyDescent="0.25">
      <c r="A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" customHeight="1" x14ac:dyDescent="0.2">
      <c r="A2" s="28" t="s">
        <v>0</v>
      </c>
      <c r="B2" s="29"/>
      <c r="C2" s="29"/>
      <c r="D2" s="29"/>
      <c r="E2" s="29"/>
      <c r="F2" s="3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x14ac:dyDescent="0.2">
      <c r="A3" s="31"/>
      <c r="B3" s="32"/>
      <c r="C3" s="32"/>
      <c r="D3" s="32"/>
      <c r="E3" s="32"/>
      <c r="F3" s="3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25">
      <c r="A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 x14ac:dyDescent="0.25">
      <c r="A5" s="3" t="s">
        <v>1</v>
      </c>
      <c r="B5" s="3"/>
      <c r="C5" s="3"/>
      <c r="D5" s="3"/>
      <c r="E5" s="3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 x14ac:dyDescent="0.25">
      <c r="A6" s="4" t="s">
        <v>2</v>
      </c>
      <c r="B6" s="5">
        <v>8</v>
      </c>
      <c r="C6" s="4"/>
      <c r="D6" s="4"/>
      <c r="E6" s="4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" customHeight="1" x14ac:dyDescent="0.25">
      <c r="A7" s="4" t="s">
        <v>3</v>
      </c>
      <c r="B7" s="5">
        <f>+VLOOKUP(B6,Spoedkopdiameter!A3:B23,2)</f>
        <v>1.25</v>
      </c>
      <c r="C7" s="4" t="s">
        <v>4</v>
      </c>
      <c r="D7" s="4"/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5" customHeight="1" x14ac:dyDescent="0.25">
      <c r="A8" s="4" t="s">
        <v>5</v>
      </c>
      <c r="B8" s="6">
        <v>60</v>
      </c>
      <c r="C8" s="4" t="s">
        <v>6</v>
      </c>
      <c r="D8" s="4" t="s">
        <v>7</v>
      </c>
      <c r="E8" s="4"/>
      <c r="F8" s="4"/>
      <c r="G8" s="2"/>
      <c r="H8" s="2">
        <f>0.866*B7</f>
        <v>1.0825</v>
      </c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15" customHeight="1" x14ac:dyDescent="0.25">
      <c r="A9" s="4"/>
      <c r="B9" s="4">
        <f>+B8*2*PI()/360</f>
        <v>1.0471975511965976</v>
      </c>
      <c r="C9" s="4" t="s">
        <v>8</v>
      </c>
      <c r="D9" s="4"/>
      <c r="E9" s="4"/>
      <c r="F9" s="4"/>
      <c r="G9" s="2"/>
      <c r="H9" s="2">
        <f>+H8*5/8</f>
        <v>0.67656249999999996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" customHeight="1" x14ac:dyDescent="0.25">
      <c r="A10" s="4"/>
      <c r="B10" s="4"/>
      <c r="C10" s="4"/>
      <c r="D10" s="4"/>
      <c r="E10" s="4"/>
      <c r="F10" s="4"/>
      <c r="G10" s="2"/>
      <c r="H10" s="2">
        <f>+B6-2*H9</f>
        <v>6.6468749999999996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" customHeight="1" x14ac:dyDescent="0.25">
      <c r="A11" s="4" t="s">
        <v>9</v>
      </c>
      <c r="B11" s="6">
        <v>0.1</v>
      </c>
      <c r="C11" s="4"/>
      <c r="D11" s="4" t="s">
        <v>10</v>
      </c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" customHeight="1" x14ac:dyDescent="0.25">
      <c r="A12" s="4"/>
      <c r="B12" s="4"/>
      <c r="C12" s="4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" customHeight="1" x14ac:dyDescent="0.25">
      <c r="A13" s="4" t="s">
        <v>11</v>
      </c>
      <c r="B13" s="4">
        <f>+B6-0.64952*B7</f>
        <v>7.1881000000000004</v>
      </c>
      <c r="C13" s="4" t="s">
        <v>4</v>
      </c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15" customHeight="1" x14ac:dyDescent="0.25">
      <c r="A14" s="4"/>
      <c r="B14" s="4"/>
      <c r="C14" s="4"/>
      <c r="D14" s="4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5" customHeight="1" x14ac:dyDescent="0.25">
      <c r="A15" s="4" t="s">
        <v>12</v>
      </c>
      <c r="B15" s="7">
        <f>+ATAN((B7/(PI()*B13)))</f>
        <v>5.5297189032225955E-2</v>
      </c>
      <c r="C15" s="4" t="s">
        <v>8</v>
      </c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5" customHeight="1" x14ac:dyDescent="0.25">
      <c r="A16" s="4"/>
      <c r="B16" s="4"/>
      <c r="C16" s="4"/>
      <c r="D16" s="4"/>
      <c r="E16" s="4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 x14ac:dyDescent="0.25">
      <c r="A17" s="4" t="s">
        <v>13</v>
      </c>
      <c r="B17" s="8">
        <f>+ATAN(B11/COS(B9/2))</f>
        <v>0.11496092050070644</v>
      </c>
      <c r="C17" s="4" t="s">
        <v>8</v>
      </c>
      <c r="D17" s="4"/>
      <c r="E17" s="4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 x14ac:dyDescent="0.25">
      <c r="A18" s="4"/>
      <c r="B18" s="4"/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15" customHeight="1" x14ac:dyDescent="0.25">
      <c r="A19" s="4" t="s">
        <v>14</v>
      </c>
      <c r="B19" s="9">
        <f>B13*TAN(B15+B17)/2</f>
        <v>0.61789823706994695</v>
      </c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5" customHeight="1" x14ac:dyDescent="0.25">
      <c r="A20" s="4"/>
      <c r="B20" s="10"/>
      <c r="C20" s="4"/>
      <c r="D20" s="4"/>
      <c r="E20" s="4"/>
      <c r="F20" s="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15" customHeight="1" x14ac:dyDescent="0.25">
      <c r="A21" s="1"/>
      <c r="D21" s="1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15" customHeight="1" x14ac:dyDescent="0.25">
      <c r="A22" s="11" t="s">
        <v>15</v>
      </c>
      <c r="B22" s="11"/>
      <c r="C22" s="11"/>
      <c r="D22" s="11"/>
      <c r="E22" s="11"/>
      <c r="F22" s="1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15" customHeight="1" x14ac:dyDescent="0.25">
      <c r="A23" s="12"/>
      <c r="B23" s="12"/>
      <c r="C23" s="12"/>
      <c r="D23" s="12"/>
      <c r="E23" s="12"/>
      <c r="F23" s="1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ht="15" customHeight="1" x14ac:dyDescent="0.25">
      <c r="A24" s="12" t="s">
        <v>16</v>
      </c>
      <c r="B24" s="13">
        <f>VLOOKUP(B6,Spoedkopdiameter!A3:C23,3)</f>
        <v>13</v>
      </c>
      <c r="C24" s="12" t="s">
        <v>4</v>
      </c>
      <c r="D24" s="12"/>
      <c r="E24" s="12"/>
      <c r="F24" s="1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" customHeight="1" x14ac:dyDescent="0.25">
      <c r="A25" s="12" t="s">
        <v>17</v>
      </c>
      <c r="B25" s="12">
        <f>+(B24+B6)/2</f>
        <v>10.5</v>
      </c>
      <c r="C25" s="12" t="s">
        <v>4</v>
      </c>
      <c r="D25" s="12"/>
      <c r="E25" s="12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5" customHeight="1" x14ac:dyDescent="0.25">
      <c r="A26" s="12"/>
      <c r="B26" s="12"/>
      <c r="C26" s="12"/>
      <c r="D26" s="12"/>
      <c r="E26" s="12"/>
      <c r="F26" s="1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5" customHeight="1" x14ac:dyDescent="0.25">
      <c r="A27" s="12" t="s">
        <v>18</v>
      </c>
      <c r="B27" s="14">
        <f>+B11</f>
        <v>0.1</v>
      </c>
      <c r="C27" s="12"/>
      <c r="D27" s="12" t="s">
        <v>10</v>
      </c>
      <c r="E27" s="12"/>
      <c r="F27" s="1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 ht="15" customHeight="1" x14ac:dyDescent="0.25">
      <c r="A28" s="12"/>
      <c r="B28" s="12"/>
      <c r="C28" s="12"/>
      <c r="D28" s="12"/>
      <c r="E28" s="12"/>
      <c r="F28" s="1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5" customHeight="1" x14ac:dyDescent="0.25">
      <c r="A29" s="12" t="s">
        <v>19</v>
      </c>
      <c r="B29" s="12">
        <f>+B27*B25/2</f>
        <v>0.52500000000000002</v>
      </c>
      <c r="C29" s="12"/>
      <c r="D29" s="12"/>
      <c r="E29" s="12"/>
      <c r="F29" s="1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15" customHeight="1" x14ac:dyDescent="0.25">
      <c r="A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5" customHeight="1" x14ac:dyDescent="0.25">
      <c r="A31" s="15" t="s">
        <v>20</v>
      </c>
      <c r="B31" s="16">
        <f>+B29+B19</f>
        <v>1.142898237069947</v>
      </c>
      <c r="C31" s="15"/>
      <c r="D31" s="17" t="s">
        <v>21</v>
      </c>
      <c r="E31" s="18">
        <f>1/B31</f>
        <v>0.8749685383746012</v>
      </c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5" customHeight="1" x14ac:dyDescent="0.25">
      <c r="A32" s="15"/>
      <c r="B32" s="15"/>
      <c r="C32" s="15"/>
      <c r="D32" s="17"/>
      <c r="E32" s="17"/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ht="15" customHeight="1" x14ac:dyDescent="0.25">
      <c r="A33" s="15" t="s">
        <v>22</v>
      </c>
      <c r="B33" s="19">
        <v>2261</v>
      </c>
      <c r="C33" s="15" t="s">
        <v>23</v>
      </c>
      <c r="D33" s="17" t="s">
        <v>24</v>
      </c>
      <c r="E33" s="20">
        <v>20</v>
      </c>
      <c r="F33" s="17" t="s">
        <v>25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ht="12.75" customHeight="1" x14ac:dyDescent="0.25">
      <c r="A34" s="15"/>
      <c r="B34" s="21"/>
      <c r="C34" s="15"/>
      <c r="D34" s="17"/>
      <c r="E34" s="17"/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5" customHeight="1" x14ac:dyDescent="0.25">
      <c r="A35" s="15" t="s">
        <v>24</v>
      </c>
      <c r="B35" s="21">
        <f>+B31*B33/1000</f>
        <v>2.5840929140151503</v>
      </c>
      <c r="C35" s="15" t="s">
        <v>25</v>
      </c>
      <c r="D35" s="17" t="s">
        <v>22</v>
      </c>
      <c r="E35" s="22">
        <f>1000*E33*E31</f>
        <v>17499.370767492022</v>
      </c>
      <c r="F35" s="17" t="s">
        <v>23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5" customHeight="1" x14ac:dyDescent="0.25">
      <c r="A36" s="15" t="s">
        <v>26</v>
      </c>
      <c r="B36" s="21">
        <f>B33/(PI()/4*(AVERAGE(($B6-2*0.866*0.625*$B7),$B13))^2)</f>
        <v>60.160843243041249</v>
      </c>
      <c r="C36" s="15" t="s">
        <v>27</v>
      </c>
      <c r="D36" s="17" t="s">
        <v>26</v>
      </c>
      <c r="E36" s="22">
        <f>E35/(PI()/4*(AVERAGE(($B6-2*0.866*0.625*$B7),$B13))^2)</f>
        <v>465.62445890975056</v>
      </c>
      <c r="F36" s="17" t="s">
        <v>27</v>
      </c>
      <c r="G36" s="2"/>
      <c r="H36" s="2"/>
      <c r="I36" s="23"/>
      <c r="J36" s="2"/>
      <c r="K36" s="2"/>
      <c r="L36" s="2"/>
      <c r="M36" s="2"/>
      <c r="N36" s="2"/>
      <c r="O36" s="2"/>
      <c r="P36" s="2"/>
      <c r="Q36" s="2"/>
      <c r="R36" s="2"/>
    </row>
    <row r="37" spans="1:18" ht="15" customHeight="1" x14ac:dyDescent="0.25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15" customHeight="1" x14ac:dyDescent="0.25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15" customHeight="1" x14ac:dyDescent="0.25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15" customHeight="1" x14ac:dyDescent="0.25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5" customHeight="1" x14ac:dyDescent="0.25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" customHeight="1" x14ac:dyDescent="0.25">
      <c r="A42" s="1"/>
      <c r="B42" s="1"/>
      <c r="C42" s="1"/>
      <c r="D42" s="1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15" customHeight="1" x14ac:dyDescent="0.25">
      <c r="A43" s="1"/>
      <c r="B43" s="1"/>
      <c r="C43" s="1"/>
      <c r="D43" s="1"/>
      <c r="E43" s="1"/>
      <c r="F43" s="1"/>
      <c r="G43" s="24"/>
      <c r="H43" s="25"/>
      <c r="I43" s="24"/>
      <c r="J43" s="2"/>
      <c r="K43" s="2"/>
      <c r="L43" s="2"/>
      <c r="M43" s="24"/>
      <c r="N43" s="25"/>
      <c r="O43" s="24"/>
      <c r="P43" s="2"/>
      <c r="Q43" s="2"/>
      <c r="R43" s="2"/>
    </row>
    <row r="44" spans="1:18" ht="15" customHeight="1" x14ac:dyDescent="0.25">
      <c r="A44" s="1"/>
      <c r="B44" s="1"/>
      <c r="C44" s="1"/>
      <c r="D44" s="1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ht="15" customHeight="1" x14ac:dyDescent="0.25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ht="15.75" customHeight="1" x14ac:dyDescent="0.2"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ht="15.75" customHeight="1" x14ac:dyDescent="0.2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ht="15.75" customHeight="1" x14ac:dyDescent="0.2"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7:18" ht="15.75" customHeight="1" x14ac:dyDescent="0.2"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7:18" ht="15.75" customHeight="1" x14ac:dyDescent="0.2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7:18" ht="15.75" customHeight="1" x14ac:dyDescent="0.2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7:18" ht="15.75" customHeight="1" x14ac:dyDescent="0.2"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7:18" ht="15.75" customHeight="1" x14ac:dyDescent="0.2"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7:18" ht="15.75" customHeight="1" x14ac:dyDescent="0.2"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7:18" ht="15.75" customHeight="1" x14ac:dyDescent="0.2"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7:18" ht="15.75" customHeight="1" x14ac:dyDescent="0.2"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7:18" ht="15.75" customHeight="1" x14ac:dyDescent="0.2"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7:18" ht="15.75" customHeight="1" x14ac:dyDescent="0.2"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7:18" ht="15.75" customHeight="1" x14ac:dyDescent="0.2"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7:18" ht="15.75" customHeight="1" x14ac:dyDescent="0.2"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7:18" ht="15.75" customHeight="1" x14ac:dyDescent="0.2"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7:18" ht="15.75" customHeight="1" x14ac:dyDescent="0.2"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7:18" ht="15.75" customHeight="1" x14ac:dyDescent="0.2"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7:18" ht="15.75" customHeight="1" x14ac:dyDescent="0.2"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7:18" ht="15.75" customHeight="1" x14ac:dyDescent="0.2"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7:18" ht="15.75" customHeight="1" x14ac:dyDescent="0.2"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7:18" ht="15.75" customHeight="1" x14ac:dyDescent="0.2"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7:18" ht="15.75" customHeight="1" x14ac:dyDescent="0.2"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7:18" ht="15.75" customHeight="1" x14ac:dyDescent="0.2"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7:18" ht="15.75" customHeight="1" x14ac:dyDescent="0.2"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7:18" ht="15.75" customHeight="1" x14ac:dyDescent="0.2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7:18" ht="15.75" customHeight="1" x14ac:dyDescent="0.2"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7:18" ht="15.75" customHeight="1" x14ac:dyDescent="0.2"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7:18" ht="15.75" customHeight="1" x14ac:dyDescent="0.2"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7:18" ht="15.75" customHeight="1" x14ac:dyDescent="0.2"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7:18" ht="15.75" customHeight="1" x14ac:dyDescent="0.2"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7:18" ht="15.75" customHeight="1" x14ac:dyDescent="0.2"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7:18" ht="15.75" customHeight="1" x14ac:dyDescent="0.2"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7:18" ht="15.75" customHeight="1" x14ac:dyDescent="0.2"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7:18" ht="15.75" customHeight="1" x14ac:dyDescent="0.2"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7:18" ht="15.75" customHeight="1" x14ac:dyDescent="0.2"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7:18" ht="15.75" customHeight="1" x14ac:dyDescent="0.2"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7:18" ht="15.75" customHeight="1" x14ac:dyDescent="0.2"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7:18" ht="15.75" customHeight="1" x14ac:dyDescent="0.2"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7:18" ht="15.75" customHeight="1" x14ac:dyDescent="0.2"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7:18" ht="15.75" customHeight="1" x14ac:dyDescent="0.2"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7:18" ht="15.75" customHeight="1" x14ac:dyDescent="0.2"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7:18" ht="15.75" customHeight="1" x14ac:dyDescent="0.2"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7:18" ht="15.75" customHeight="1" x14ac:dyDescent="0.2"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7:18" ht="15.75" customHeight="1" x14ac:dyDescent="0.2"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7:18" ht="15.75" customHeight="1" x14ac:dyDescent="0.2"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7:18" ht="15.75" customHeight="1" x14ac:dyDescent="0.2"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7:18" ht="15.75" customHeight="1" x14ac:dyDescent="0.2"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7:18" ht="15.75" customHeight="1" x14ac:dyDescent="0.2"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7:18" ht="15.75" customHeight="1" x14ac:dyDescent="0.2"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7:18" ht="15.75" customHeight="1" x14ac:dyDescent="0.2"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7:18" ht="15.75" customHeight="1" x14ac:dyDescent="0.2"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7:18" ht="15.75" customHeight="1" x14ac:dyDescent="0.2"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7:18" ht="15.75" customHeight="1" x14ac:dyDescent="0.2"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7:18" ht="15.75" customHeight="1" x14ac:dyDescent="0.2"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</sheetData>
  <mergeCells count="1">
    <mergeCell ref="A2:F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"/>
  <sheetViews>
    <sheetView workbookViewId="0"/>
  </sheetViews>
  <sheetFormatPr defaultColWidth="12.5703125" defaultRowHeight="15" customHeight="1" x14ac:dyDescent="0.2"/>
  <cols>
    <col min="1" max="11" width="8.5703125" customWidth="1"/>
  </cols>
  <sheetData>
    <row r="1" spans="1:3" ht="12.75" customHeight="1" x14ac:dyDescent="0.2"/>
    <row r="2" spans="1:3" ht="12.75" customHeight="1" x14ac:dyDescent="0.2">
      <c r="A2" t="s">
        <v>24</v>
      </c>
      <c r="B2" t="s">
        <v>28</v>
      </c>
      <c r="C2" t="s">
        <v>29</v>
      </c>
    </row>
    <row r="3" spans="1:3" ht="12.75" customHeight="1" x14ac:dyDescent="0.2">
      <c r="A3">
        <v>1.6</v>
      </c>
      <c r="B3">
        <v>0.35</v>
      </c>
      <c r="C3">
        <v>3</v>
      </c>
    </row>
    <row r="4" spans="1:3" ht="12.75" customHeight="1" x14ac:dyDescent="0.2">
      <c r="A4">
        <v>2</v>
      </c>
      <c r="B4">
        <v>0.5</v>
      </c>
      <c r="C4">
        <v>3.8</v>
      </c>
    </row>
    <row r="5" spans="1:3" ht="12.75" customHeight="1" x14ac:dyDescent="0.2">
      <c r="A5">
        <v>2.5</v>
      </c>
      <c r="B5">
        <v>0.45</v>
      </c>
      <c r="C5">
        <v>4.5</v>
      </c>
    </row>
    <row r="6" spans="1:3" ht="12.75" customHeight="1" x14ac:dyDescent="0.2">
      <c r="A6">
        <v>3</v>
      </c>
      <c r="B6">
        <v>0.5</v>
      </c>
      <c r="C6">
        <v>5.5</v>
      </c>
    </row>
    <row r="7" spans="1:3" ht="12.75" customHeight="1" x14ac:dyDescent="0.2">
      <c r="A7">
        <v>4</v>
      </c>
      <c r="B7">
        <v>0.7</v>
      </c>
      <c r="C7">
        <v>7</v>
      </c>
    </row>
    <row r="8" spans="1:3" ht="12.75" customHeight="1" x14ac:dyDescent="0.2">
      <c r="A8">
        <v>5</v>
      </c>
      <c r="B8">
        <v>0.8</v>
      </c>
      <c r="C8">
        <v>8.5</v>
      </c>
    </row>
    <row r="9" spans="1:3" ht="12.75" customHeight="1" x14ac:dyDescent="0.2">
      <c r="A9">
        <v>6</v>
      </c>
      <c r="B9">
        <v>1</v>
      </c>
      <c r="C9">
        <v>10</v>
      </c>
    </row>
    <row r="10" spans="1:3" ht="12.75" customHeight="1" x14ac:dyDescent="0.2">
      <c r="A10">
        <v>7</v>
      </c>
      <c r="B10">
        <v>1</v>
      </c>
      <c r="C10">
        <v>11</v>
      </c>
    </row>
    <row r="11" spans="1:3" ht="12.75" customHeight="1" x14ac:dyDescent="0.2">
      <c r="A11">
        <v>8</v>
      </c>
      <c r="B11">
        <v>1.25</v>
      </c>
      <c r="C11">
        <v>13</v>
      </c>
    </row>
    <row r="12" spans="1:3" ht="12.75" customHeight="1" x14ac:dyDescent="0.2">
      <c r="A12">
        <v>10</v>
      </c>
      <c r="B12">
        <v>1.5</v>
      </c>
      <c r="C12">
        <v>16</v>
      </c>
    </row>
    <row r="13" spans="1:3" ht="12.75" customHeight="1" x14ac:dyDescent="0.2">
      <c r="A13">
        <v>12</v>
      </c>
      <c r="B13">
        <v>1.75</v>
      </c>
      <c r="C13">
        <v>18</v>
      </c>
    </row>
    <row r="14" spans="1:3" ht="12.75" customHeight="1" x14ac:dyDescent="0.2">
      <c r="A14">
        <v>14</v>
      </c>
      <c r="B14">
        <v>2</v>
      </c>
      <c r="C14">
        <v>21</v>
      </c>
    </row>
    <row r="15" spans="1:3" ht="12.75" customHeight="1" x14ac:dyDescent="0.2">
      <c r="A15">
        <v>16</v>
      </c>
      <c r="B15">
        <v>2</v>
      </c>
      <c r="C15">
        <v>24</v>
      </c>
    </row>
    <row r="16" spans="1:3" ht="12.75" customHeight="1" x14ac:dyDescent="0.2">
      <c r="A16">
        <v>18</v>
      </c>
      <c r="B16">
        <v>2.5</v>
      </c>
      <c r="C16">
        <v>27</v>
      </c>
    </row>
    <row r="17" spans="1:6" ht="12.75" customHeight="1" x14ac:dyDescent="0.2">
      <c r="A17">
        <v>20</v>
      </c>
      <c r="B17">
        <v>2.5</v>
      </c>
      <c r="C17">
        <v>30</v>
      </c>
    </row>
    <row r="18" spans="1:6" ht="12.75" customHeight="1" x14ac:dyDescent="0.2">
      <c r="A18">
        <v>22</v>
      </c>
      <c r="B18">
        <v>2.5</v>
      </c>
      <c r="C18">
        <v>33</v>
      </c>
    </row>
    <row r="19" spans="1:6" ht="12.75" customHeight="1" x14ac:dyDescent="0.2">
      <c r="A19">
        <v>24</v>
      </c>
      <c r="B19">
        <v>3</v>
      </c>
      <c r="C19">
        <v>36</v>
      </c>
    </row>
    <row r="20" spans="1:6" ht="12.75" customHeight="1" x14ac:dyDescent="0.2">
      <c r="A20">
        <v>27</v>
      </c>
      <c r="B20">
        <v>3</v>
      </c>
      <c r="C20">
        <v>40</v>
      </c>
    </row>
    <row r="21" spans="1:6" ht="12.75" customHeight="1" x14ac:dyDescent="0.2">
      <c r="A21">
        <v>30</v>
      </c>
      <c r="B21">
        <v>3.5</v>
      </c>
      <c r="C21">
        <v>45</v>
      </c>
    </row>
    <row r="22" spans="1:6" ht="12.75" customHeight="1" x14ac:dyDescent="0.2">
      <c r="A22">
        <v>33</v>
      </c>
      <c r="B22">
        <v>3.5</v>
      </c>
      <c r="C22">
        <v>50</v>
      </c>
    </row>
    <row r="23" spans="1:6" ht="12.75" customHeight="1" x14ac:dyDescent="0.2">
      <c r="A23">
        <v>36</v>
      </c>
      <c r="B23">
        <v>4</v>
      </c>
      <c r="C23">
        <v>54</v>
      </c>
    </row>
    <row r="24" spans="1:6" ht="12.75" customHeight="1" x14ac:dyDescent="0.2">
      <c r="A24" t="s">
        <v>30</v>
      </c>
      <c r="B24" t="s">
        <v>31</v>
      </c>
      <c r="C24" t="s">
        <v>28</v>
      </c>
      <c r="D24" t="s">
        <v>2</v>
      </c>
      <c r="E24" t="s">
        <v>32</v>
      </c>
      <c r="F24" t="s">
        <v>33</v>
      </c>
    </row>
    <row r="25" spans="1:6" ht="12.75" customHeight="1" x14ac:dyDescent="0.2">
      <c r="A25" t="s">
        <v>34</v>
      </c>
      <c r="B25">
        <v>64</v>
      </c>
      <c r="C25" s="26">
        <f t="shared" ref="C25:C46" si="0">25.4/B25</f>
        <v>0.39687499999999998</v>
      </c>
      <c r="D25">
        <v>1.8540000000000001</v>
      </c>
      <c r="E25">
        <v>72</v>
      </c>
      <c r="F25" s="26">
        <f t="shared" ref="F25:F46" si="1">25.4/E25</f>
        <v>0.35277777777777775</v>
      </c>
    </row>
    <row r="26" spans="1:6" ht="12.75" customHeight="1" x14ac:dyDescent="0.2">
      <c r="A26" s="2" t="s">
        <v>35</v>
      </c>
      <c r="B26">
        <v>56</v>
      </c>
      <c r="C26" s="26">
        <f t="shared" si="0"/>
        <v>0.45357142857142857</v>
      </c>
      <c r="D26">
        <v>2.1840000000000002</v>
      </c>
      <c r="E26">
        <v>64</v>
      </c>
      <c r="F26" s="26">
        <f t="shared" si="1"/>
        <v>0.39687499999999998</v>
      </c>
    </row>
    <row r="27" spans="1:6" ht="12.75" customHeight="1" x14ac:dyDescent="0.2">
      <c r="A27" s="2" t="s">
        <v>36</v>
      </c>
      <c r="B27">
        <v>48</v>
      </c>
      <c r="C27" s="26">
        <f t="shared" si="0"/>
        <v>0.52916666666666667</v>
      </c>
      <c r="D27">
        <v>2.5150000000000001</v>
      </c>
      <c r="E27">
        <v>56</v>
      </c>
      <c r="F27" s="26">
        <f t="shared" si="1"/>
        <v>0.45357142857142857</v>
      </c>
    </row>
    <row r="28" spans="1:6" ht="12.75" customHeight="1" x14ac:dyDescent="0.2">
      <c r="A28" s="2" t="s">
        <v>37</v>
      </c>
      <c r="B28">
        <v>40</v>
      </c>
      <c r="C28" s="26">
        <f t="shared" si="0"/>
        <v>0.63500000000000001</v>
      </c>
      <c r="D28">
        <v>2.8450000000000002</v>
      </c>
      <c r="E28">
        <v>48</v>
      </c>
      <c r="F28" s="26">
        <f t="shared" si="1"/>
        <v>0.52916666666666667</v>
      </c>
    </row>
    <row r="29" spans="1:6" ht="12.75" customHeight="1" x14ac:dyDescent="0.2">
      <c r="A29" s="2" t="s">
        <v>38</v>
      </c>
      <c r="B29">
        <v>40</v>
      </c>
      <c r="C29" s="26">
        <f t="shared" si="0"/>
        <v>0.63500000000000001</v>
      </c>
      <c r="D29">
        <v>3.1749999999999998</v>
      </c>
      <c r="E29">
        <v>44</v>
      </c>
      <c r="F29" s="26">
        <f t="shared" si="1"/>
        <v>0.57727272727272727</v>
      </c>
    </row>
    <row r="30" spans="1:6" ht="12.75" customHeight="1" x14ac:dyDescent="0.2">
      <c r="A30" s="2" t="s">
        <v>39</v>
      </c>
      <c r="B30">
        <v>32</v>
      </c>
      <c r="C30" s="26">
        <f t="shared" si="0"/>
        <v>0.79374999999999996</v>
      </c>
      <c r="D30">
        <v>3.5049999999999999</v>
      </c>
      <c r="E30">
        <v>40</v>
      </c>
      <c r="F30" s="26">
        <f t="shared" si="1"/>
        <v>0.63500000000000001</v>
      </c>
    </row>
    <row r="31" spans="1:6" ht="12.75" customHeight="1" x14ac:dyDescent="0.2">
      <c r="A31" s="2" t="s">
        <v>40</v>
      </c>
      <c r="B31">
        <v>32</v>
      </c>
      <c r="C31" s="26">
        <f t="shared" si="0"/>
        <v>0.79374999999999996</v>
      </c>
      <c r="D31">
        <v>4.1660000000000004</v>
      </c>
      <c r="E31">
        <v>36</v>
      </c>
      <c r="F31" s="26">
        <f t="shared" si="1"/>
        <v>0.70555555555555549</v>
      </c>
    </row>
    <row r="32" spans="1:6" ht="12.75" customHeight="1" x14ac:dyDescent="0.2">
      <c r="A32" s="2" t="s">
        <v>41</v>
      </c>
      <c r="B32">
        <v>24</v>
      </c>
      <c r="C32" s="26">
        <f t="shared" si="0"/>
        <v>1.0583333333333333</v>
      </c>
      <c r="D32">
        <v>4.8259999999999996</v>
      </c>
      <c r="E32">
        <v>32</v>
      </c>
      <c r="F32" s="26">
        <f t="shared" si="1"/>
        <v>0.79374999999999996</v>
      </c>
    </row>
    <row r="33" spans="1:6" ht="12.75" customHeight="1" x14ac:dyDescent="0.2">
      <c r="A33" s="2" t="s">
        <v>42</v>
      </c>
      <c r="B33">
        <v>24</v>
      </c>
      <c r="C33" s="26">
        <f t="shared" si="0"/>
        <v>1.0583333333333333</v>
      </c>
      <c r="D33">
        <v>5.4859999999999998</v>
      </c>
      <c r="E33">
        <v>28</v>
      </c>
      <c r="F33" s="26">
        <f t="shared" si="1"/>
        <v>0.90714285714285714</v>
      </c>
    </row>
    <row r="34" spans="1:6" ht="12.75" customHeight="1" x14ac:dyDescent="0.2">
      <c r="A34" s="27" t="s">
        <v>43</v>
      </c>
      <c r="B34">
        <v>20</v>
      </c>
      <c r="C34" s="26">
        <f t="shared" si="0"/>
        <v>1.27</v>
      </c>
      <c r="D34">
        <v>6.35</v>
      </c>
      <c r="E34">
        <v>28</v>
      </c>
      <c r="F34" s="26">
        <f t="shared" si="1"/>
        <v>0.90714285714285714</v>
      </c>
    </row>
    <row r="35" spans="1:6" ht="12.75" customHeight="1" x14ac:dyDescent="0.2">
      <c r="A35" s="27" t="s">
        <v>44</v>
      </c>
      <c r="B35">
        <v>18</v>
      </c>
      <c r="C35" s="26">
        <f t="shared" si="0"/>
        <v>1.411111111111111</v>
      </c>
      <c r="D35">
        <v>7.9379999999999997</v>
      </c>
      <c r="E35">
        <v>24</v>
      </c>
      <c r="F35" s="26">
        <f t="shared" si="1"/>
        <v>1.0583333333333333</v>
      </c>
    </row>
    <row r="36" spans="1:6" ht="12.75" customHeight="1" x14ac:dyDescent="0.2">
      <c r="A36" s="27" t="s">
        <v>45</v>
      </c>
      <c r="B36">
        <v>16</v>
      </c>
      <c r="C36" s="26">
        <f t="shared" si="0"/>
        <v>1.5874999999999999</v>
      </c>
      <c r="D36">
        <v>9.5250000000000004</v>
      </c>
      <c r="E36">
        <v>24</v>
      </c>
      <c r="F36" s="26">
        <f t="shared" si="1"/>
        <v>1.0583333333333333</v>
      </c>
    </row>
    <row r="37" spans="1:6" ht="12.75" customHeight="1" x14ac:dyDescent="0.2">
      <c r="A37" s="27" t="s">
        <v>46</v>
      </c>
      <c r="B37">
        <v>14</v>
      </c>
      <c r="C37" s="26">
        <f t="shared" si="0"/>
        <v>1.8142857142857143</v>
      </c>
      <c r="D37">
        <v>11.112</v>
      </c>
      <c r="E37">
        <v>20</v>
      </c>
      <c r="F37" s="26">
        <f t="shared" si="1"/>
        <v>1.27</v>
      </c>
    </row>
    <row r="38" spans="1:6" ht="12.75" customHeight="1" x14ac:dyDescent="0.2">
      <c r="A38" s="27" t="s">
        <v>47</v>
      </c>
      <c r="B38">
        <v>13</v>
      </c>
      <c r="C38" s="26">
        <f t="shared" si="0"/>
        <v>1.9538461538461538</v>
      </c>
      <c r="D38">
        <v>12.7</v>
      </c>
      <c r="E38">
        <v>20</v>
      </c>
      <c r="F38" s="26">
        <f t="shared" si="1"/>
        <v>1.27</v>
      </c>
    </row>
    <row r="39" spans="1:6" ht="12.75" customHeight="1" x14ac:dyDescent="0.2">
      <c r="A39" s="27" t="s">
        <v>48</v>
      </c>
      <c r="B39">
        <v>12</v>
      </c>
      <c r="C39" s="26">
        <f t="shared" si="0"/>
        <v>2.1166666666666667</v>
      </c>
      <c r="D39">
        <v>14.288</v>
      </c>
      <c r="E39">
        <v>18</v>
      </c>
      <c r="F39" s="26">
        <f t="shared" si="1"/>
        <v>1.411111111111111</v>
      </c>
    </row>
    <row r="40" spans="1:6" ht="12.75" customHeight="1" x14ac:dyDescent="0.2">
      <c r="A40" s="27" t="s">
        <v>49</v>
      </c>
      <c r="B40">
        <v>11</v>
      </c>
      <c r="C40" s="26">
        <f t="shared" si="0"/>
        <v>2.3090909090909091</v>
      </c>
      <c r="D40">
        <v>15.875</v>
      </c>
      <c r="E40">
        <v>18</v>
      </c>
      <c r="F40" s="26">
        <f t="shared" si="1"/>
        <v>1.411111111111111</v>
      </c>
    </row>
    <row r="41" spans="1:6" ht="12.75" customHeight="1" x14ac:dyDescent="0.2">
      <c r="A41" s="27" t="s">
        <v>50</v>
      </c>
      <c r="B41">
        <v>10</v>
      </c>
      <c r="C41" s="26">
        <f t="shared" si="0"/>
        <v>2.54</v>
      </c>
      <c r="D41">
        <v>19.5</v>
      </c>
      <c r="E41">
        <v>16</v>
      </c>
      <c r="F41" s="26">
        <f t="shared" si="1"/>
        <v>1.5874999999999999</v>
      </c>
    </row>
    <row r="42" spans="1:6" ht="12.75" customHeight="1" x14ac:dyDescent="0.2">
      <c r="A42" s="27" t="s">
        <v>51</v>
      </c>
      <c r="B42">
        <v>9</v>
      </c>
      <c r="C42" s="26">
        <f t="shared" si="0"/>
        <v>2.822222222222222</v>
      </c>
      <c r="D42">
        <v>22.225000000000001</v>
      </c>
      <c r="E42">
        <v>14</v>
      </c>
      <c r="F42" s="26">
        <f t="shared" si="1"/>
        <v>1.8142857142857143</v>
      </c>
    </row>
    <row r="43" spans="1:6" ht="12.75" customHeight="1" x14ac:dyDescent="0.2">
      <c r="A43" s="27" t="s">
        <v>52</v>
      </c>
      <c r="B43">
        <v>8</v>
      </c>
      <c r="C43" s="26">
        <f t="shared" si="0"/>
        <v>3.1749999999999998</v>
      </c>
      <c r="D43">
        <v>25.4</v>
      </c>
      <c r="E43">
        <v>12</v>
      </c>
      <c r="F43" s="26">
        <f t="shared" si="1"/>
        <v>2.1166666666666667</v>
      </c>
    </row>
    <row r="44" spans="1:6" ht="12.75" customHeight="1" x14ac:dyDescent="0.2">
      <c r="A44" s="27" t="s">
        <v>53</v>
      </c>
      <c r="B44">
        <v>7</v>
      </c>
      <c r="C44" s="26">
        <f t="shared" si="0"/>
        <v>3.6285714285714286</v>
      </c>
      <c r="D44">
        <v>25.65</v>
      </c>
      <c r="E44">
        <v>12</v>
      </c>
      <c r="F44" s="26">
        <f t="shared" si="1"/>
        <v>2.1166666666666667</v>
      </c>
    </row>
    <row r="45" spans="1:6" ht="12.75" customHeight="1" x14ac:dyDescent="0.2">
      <c r="A45" s="27" t="s">
        <v>54</v>
      </c>
      <c r="B45">
        <v>7</v>
      </c>
      <c r="C45" s="26">
        <f t="shared" si="0"/>
        <v>3.6285714285714286</v>
      </c>
      <c r="D45">
        <v>28.85</v>
      </c>
      <c r="E45">
        <v>12</v>
      </c>
      <c r="F45" s="26">
        <f t="shared" si="1"/>
        <v>2.1166666666666667</v>
      </c>
    </row>
    <row r="46" spans="1:6" ht="12.75" customHeight="1" x14ac:dyDescent="0.2">
      <c r="A46" s="27" t="s">
        <v>55</v>
      </c>
      <c r="B46">
        <v>6</v>
      </c>
      <c r="C46" s="26">
        <f t="shared" si="0"/>
        <v>4.2333333333333334</v>
      </c>
      <c r="D46">
        <v>31.55</v>
      </c>
      <c r="E46">
        <v>12</v>
      </c>
      <c r="F46" s="26">
        <f t="shared" si="1"/>
        <v>2.1166666666666667</v>
      </c>
    </row>
    <row r="47" spans="1:6" ht="12.75" customHeight="1" x14ac:dyDescent="0.2"/>
    <row r="48" spans="1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 naar Fvm</vt:lpstr>
      <vt:lpstr>Spoedkopdiameter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de Smit, Joop</cp:lastModifiedBy>
  <dcterms:created xsi:type="dcterms:W3CDTF">2014-07-31T14:32:47Z</dcterms:created>
  <dcterms:modified xsi:type="dcterms:W3CDTF">2021-03-18T09:37:21Z</dcterms:modified>
</cp:coreProperties>
</file>